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riat\Desktop\"/>
    </mc:Choice>
  </mc:AlternateContent>
  <xr:revisionPtr revIDLastSave="0" documentId="8_{64D38E1C-4AAA-4C9A-93B7-53AF10D41952}" xr6:coauthVersionLast="36" xr6:coauthVersionMax="36" xr10:uidLastSave="{00000000-0000-0000-0000-000000000000}"/>
  <bookViews>
    <workbookView xWindow="0" yWindow="0" windowWidth="11235" windowHeight="7980" tabRatio="932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مشتقه'!$A$1:$AX$66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بانکی'!$A$1:$K$9</definedName>
    <definedName name="_xlnm.Print_Area" localSheetId="10">'درآمد سرمایه گذاری در اوراق به'!$A$1:$S$8</definedName>
    <definedName name="_xlnm.Print_Area" localSheetId="8">'درآمد سرمایه گذاری در سهام'!$A$1:$X$63</definedName>
    <definedName name="_xlnm.Print_Area" localSheetId="9">'درآمد سرمایه گذاری در صندوق'!$A$1:$W$8</definedName>
    <definedName name="_xlnm.Print_Area" localSheetId="14">'درآمد سود سهام'!$A$1:$T$10</definedName>
    <definedName name="_xlnm.Print_Area" localSheetId="15">'درآمد سود صندوق'!$A$1:$L$7</definedName>
    <definedName name="_xlnm.Print_Area" localSheetId="20">'درآمد ناشی از تغییر قیمت اوراق'!$A$1:$S$59</definedName>
    <definedName name="_xlnm.Print_Area" localSheetId="18">'درآمد ناشی از فروش'!$A$1:$S$32</definedName>
    <definedName name="_xlnm.Print_Area" localSheetId="13">'سایر درآمدها'!$A$1:$G$11</definedName>
    <definedName name="_xlnm.Print_Area" localSheetId="6">سپرده!$A$1:$M$10</definedName>
    <definedName name="_xlnm.Print_Area" localSheetId="1">سهام!$A$1:$AC$60</definedName>
    <definedName name="_xlnm.Print_Area" localSheetId="16">'سود اوراق بهادار'!$A$1:$T$7</definedName>
    <definedName name="_xlnm.Print_Area" localSheetId="17">'سود سپرده بانکی'!$A$1:$N$9</definedName>
    <definedName name="_xlnm.Print_Area" localSheetId="0">'صورت وضعیت'!$A$3:$C$7</definedName>
    <definedName name="_xlnm.Print_Area" localSheetId="11">'مبالغ تخصیصی اوراق'!$A$1:$R$69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8" i="9" l="1"/>
  <c r="H21" i="8"/>
  <c r="H20" i="8"/>
  <c r="L67" i="9"/>
  <c r="Q28" i="21"/>
  <c r="I59" i="21"/>
  <c r="G59" i="21"/>
  <c r="E59" i="21"/>
  <c r="Q39" i="19"/>
  <c r="Q38" i="19"/>
  <c r="Q9" i="19"/>
  <c r="R32" i="19"/>
  <c r="Q32" i="19"/>
  <c r="O32" i="19"/>
  <c r="M32" i="19"/>
  <c r="I32" i="19"/>
  <c r="G32" i="19"/>
  <c r="E32" i="19"/>
  <c r="S9" i="15"/>
  <c r="S71" i="9"/>
  <c r="S69" i="9"/>
  <c r="N67" i="9"/>
  <c r="X65" i="2"/>
  <c r="Q63" i="9"/>
  <c r="N63" i="9"/>
  <c r="J63" i="9"/>
  <c r="H63" i="9"/>
  <c r="F63" i="9"/>
  <c r="J10" i="8"/>
  <c r="J9" i="8"/>
  <c r="J11" i="8"/>
  <c r="J12" i="8"/>
  <c r="Q69" i="9"/>
  <c r="S63" i="9"/>
  <c r="U63" i="9"/>
  <c r="F8" i="8" s="1"/>
  <c r="J8" i="8" s="1"/>
  <c r="J13" i="8" s="1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9" i="9"/>
  <c r="D63" i="9"/>
  <c r="F11" i="8"/>
  <c r="D9" i="13"/>
  <c r="F8" i="13" s="1"/>
  <c r="F9" i="13" s="1"/>
  <c r="H9" i="13"/>
  <c r="J8" i="13" s="1"/>
  <c r="J9" i="13" s="1"/>
  <c r="F12" i="8"/>
  <c r="F11" i="14"/>
  <c r="D11" i="14"/>
  <c r="Q15" i="15"/>
  <c r="O15" i="15"/>
  <c r="I10" i="15"/>
  <c r="K10" i="15"/>
  <c r="M10" i="15"/>
  <c r="M9" i="15"/>
  <c r="M8" i="15"/>
  <c r="O10" i="15"/>
  <c r="Q10" i="15"/>
  <c r="S10" i="15"/>
  <c r="S8" i="15"/>
  <c r="K13" i="18"/>
  <c r="I13" i="18"/>
  <c r="C9" i="18"/>
  <c r="E9" i="18"/>
  <c r="G9" i="18"/>
  <c r="G8" i="18"/>
  <c r="I9" i="18"/>
  <c r="K9" i="18"/>
  <c r="M9" i="18"/>
  <c r="M8" i="18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8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8" i="19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8" i="21"/>
  <c r="M59" i="21"/>
  <c r="O59" i="21"/>
  <c r="O63" i="21" s="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59" i="21" s="1"/>
  <c r="Q63" i="21" s="1"/>
  <c r="Q48" i="21"/>
  <c r="Q49" i="21"/>
  <c r="Q50" i="21"/>
  <c r="Q51" i="21"/>
  <c r="Q52" i="21"/>
  <c r="Q53" i="21"/>
  <c r="Q54" i="21"/>
  <c r="Q55" i="21"/>
  <c r="Q56" i="21"/>
  <c r="Q57" i="21"/>
  <c r="Q58" i="21"/>
  <c r="Q8" i="21"/>
  <c r="L9" i="7"/>
  <c r="F13" i="8" l="1"/>
  <c r="H13" i="13"/>
  <c r="H8" i="8" l="1"/>
  <c r="H22" i="8"/>
  <c r="W11" i="9"/>
  <c r="W23" i="9"/>
  <c r="W35" i="9"/>
  <c r="W47" i="9"/>
  <c r="W59" i="9"/>
  <c r="L17" i="9"/>
  <c r="L29" i="9"/>
  <c r="L41" i="9"/>
  <c r="L53" i="9"/>
  <c r="W50" i="9"/>
  <c r="H9" i="8"/>
  <c r="W27" i="9"/>
  <c r="L57" i="9"/>
  <c r="W12" i="9"/>
  <c r="W24" i="9"/>
  <c r="W36" i="9"/>
  <c r="W48" i="9"/>
  <c r="W60" i="9"/>
  <c r="L18" i="9"/>
  <c r="L30" i="9"/>
  <c r="L42" i="9"/>
  <c r="L54" i="9"/>
  <c r="W38" i="9"/>
  <c r="W51" i="9"/>
  <c r="L33" i="9"/>
  <c r="H10" i="8"/>
  <c r="W13" i="9"/>
  <c r="W25" i="9"/>
  <c r="W37" i="9"/>
  <c r="W49" i="9"/>
  <c r="W61" i="9"/>
  <c r="L19" i="9"/>
  <c r="L31" i="9"/>
  <c r="L43" i="9"/>
  <c r="L55" i="9"/>
  <c r="W26" i="9"/>
  <c r="L44" i="9"/>
  <c r="W15" i="9"/>
  <c r="L45" i="9"/>
  <c r="W14" i="9"/>
  <c r="W62" i="9"/>
  <c r="L20" i="9"/>
  <c r="L32" i="9"/>
  <c r="L56" i="9"/>
  <c r="W39" i="9"/>
  <c r="L21" i="9"/>
  <c r="W16" i="9"/>
  <c r="W28" i="9"/>
  <c r="W40" i="9"/>
  <c r="W52" i="9"/>
  <c r="L10" i="9"/>
  <c r="L22" i="9"/>
  <c r="L34" i="9"/>
  <c r="L46" i="9"/>
  <c r="L58" i="9"/>
  <c r="H11" i="8"/>
  <c r="L15" i="9"/>
  <c r="W17" i="9"/>
  <c r="W29" i="9"/>
  <c r="W41" i="9"/>
  <c r="W53" i="9"/>
  <c r="L11" i="9"/>
  <c r="L23" i="9"/>
  <c r="L35" i="9"/>
  <c r="L47" i="9"/>
  <c r="L59" i="9"/>
  <c r="H12" i="8"/>
  <c r="W33" i="9"/>
  <c r="W57" i="9"/>
  <c r="L51" i="9"/>
  <c r="W18" i="9"/>
  <c r="W30" i="9"/>
  <c r="W42" i="9"/>
  <c r="W54" i="9"/>
  <c r="L12" i="9"/>
  <c r="L24" i="9"/>
  <c r="L36" i="9"/>
  <c r="L48" i="9"/>
  <c r="L60" i="9"/>
  <c r="F20" i="8"/>
  <c r="W45" i="9"/>
  <c r="L9" i="9"/>
  <c r="W19" i="9"/>
  <c r="W31" i="9"/>
  <c r="W43" i="9"/>
  <c r="W55" i="9"/>
  <c r="L13" i="9"/>
  <c r="L25" i="9"/>
  <c r="L37" i="9"/>
  <c r="L49" i="9"/>
  <c r="L61" i="9"/>
  <c r="W21" i="9"/>
  <c r="L27" i="9"/>
  <c r="W20" i="9"/>
  <c r="W32" i="9"/>
  <c r="W44" i="9"/>
  <c r="W56" i="9"/>
  <c r="L14" i="9"/>
  <c r="L26" i="9"/>
  <c r="L38" i="9"/>
  <c r="L50" i="9"/>
  <c r="L62" i="9"/>
  <c r="L39" i="9"/>
  <c r="W10" i="9"/>
  <c r="W22" i="9"/>
  <c r="W34" i="9"/>
  <c r="W46" i="9"/>
  <c r="W58" i="9"/>
  <c r="L16" i="9"/>
  <c r="L28" i="9"/>
  <c r="L40" i="9"/>
  <c r="L52" i="9"/>
  <c r="W9" i="9"/>
  <c r="L10" i="7"/>
  <c r="D10" i="7"/>
  <c r="F10" i="7"/>
  <c r="H10" i="7"/>
  <c r="J10" i="7"/>
  <c r="H60" i="2"/>
  <c r="AB46" i="2"/>
  <c r="Z67" i="2"/>
  <c r="J60" i="2"/>
  <c r="N60" i="2"/>
  <c r="R60" i="2"/>
  <c r="X60" i="2"/>
  <c r="Z60" i="2"/>
  <c r="AB10" i="2"/>
  <c r="AB11" i="2"/>
  <c r="AB12" i="2"/>
  <c r="AB13" i="2"/>
  <c r="AB14" i="2"/>
  <c r="AB15" i="2"/>
  <c r="AB60" i="2" s="1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9" i="2"/>
  <c r="L63" i="9" l="1"/>
  <c r="H13" i="8"/>
</calcChain>
</file>

<file path=xl/sharedStrings.xml><?xml version="1.0" encoding="utf-8"?>
<sst xmlns="http://schemas.openxmlformats.org/spreadsheetml/2006/main" count="566" uniqueCount="213">
  <si>
    <t>صندوق سرمایه‌گذاری مشترک بانک اقتصاد نوین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</si>
  <si>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</si>
  <si>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</si>
  <si>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</si>
  <si>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</si>
  <si>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</si>
  <si>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</si>
  <si>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</si>
  <si>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</si>
  <si>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</si>
  <si>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</si>
  <si>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</si>
  <si>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</si>
  <si>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</si>
  <si>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</si>
  <si>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</si>
  <si>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</si>
  <si>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</si>
  <si>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</si>
  <si>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</si>
  <si>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ایران‌یاساتایرورابر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</si>
  <si>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</si>
  <si>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</si>
  <si>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</si>
  <si>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</si>
  <si>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</si>
  <si>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</si>
  <si>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</si>
  <si>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پتروشیمی تندگویان</t>
  </si>
  <si>
    <t>پتروشیمی غدیر</t>
  </si>
  <si>
    <t>تامین سرمایه نوین</t>
  </si>
  <si>
    <t>تایدواترخاورمیانه</t>
  </si>
  <si>
    <t>توسعه مولد نیروگاهی جهرم</t>
  </si>
  <si>
    <t>توسعه نیشکر و  صنایع جانبی</t>
  </si>
  <si>
    <t>تولیدی برنا باطری</t>
  </si>
  <si>
    <t>چینی ایران</t>
  </si>
  <si>
    <t>دارویی و نهاده های زاگرس دارو</t>
  </si>
  <si>
    <t>س. صنایع‌شیمیایی‌ایران</t>
  </si>
  <si>
    <t>سایپا</t>
  </si>
  <si>
    <t>سرمایه گذاری تامین اجتماعی</t>
  </si>
  <si>
    <t>سرمایه‌ گذاری‌ آتیه‌ دماوند</t>
  </si>
  <si>
    <t>سرمایه‌گذاری‌ سایپا</t>
  </si>
  <si>
    <t>سرمایه‌گذاری‌ سپه‌</t>
  </si>
  <si>
    <t>سرمایه‌گذاری‌صندوق‌بازنشستگی‌</t>
  </si>
  <si>
    <t>سرمایه‌گذاری‌نیرو</t>
  </si>
  <si>
    <t>سیمان ممتازان کرمان</t>
  </si>
  <si>
    <t>سیمان‌ شرق‌</t>
  </si>
  <si>
    <t>سیمان‌ صوفیان‌</t>
  </si>
  <si>
    <t>سیمان‌هرمزگان‌</t>
  </si>
  <si>
    <t>صبا فولاد خلیج فارس</t>
  </si>
  <si>
    <t>صنایع ارتباطی آوا</t>
  </si>
  <si>
    <t>صنایع شیمیایی کیمیاگران امروز</t>
  </si>
  <si>
    <t>فولاد سیرجان ایرانیان</t>
  </si>
  <si>
    <t>فولاد مبارکه اصفهان</t>
  </si>
  <si>
    <t>گروه سرمایه گذاری سپهر صادرات</t>
  </si>
  <si>
    <t>گروه مپنا (سهامی عام)</t>
  </si>
  <si>
    <t>مدیریت نیروگاهی ایرانیان مپنا</t>
  </si>
  <si>
    <t>ملی‌ صنایع‌ مس‌ ایران‌</t>
  </si>
  <si>
    <t>مولد نیروگاهی تجارت فارس</t>
  </si>
  <si>
    <t>نساجی بابکان</t>
  </si>
  <si>
    <t>نورایستا پلاستیک</t>
  </si>
  <si>
    <t>نیروکلر</t>
  </si>
  <si>
    <t>کاشی‌ وسرامیک‌ حافظ‌</t>
  </si>
  <si>
    <t>کانی کربن طبس</t>
  </si>
  <si>
    <t>کلر پارس</t>
  </si>
  <si>
    <t>کویر تایر</t>
  </si>
  <si>
    <t>ایمن خودرو شرق</t>
  </si>
  <si>
    <t>اخشان خراسان</t>
  </si>
  <si>
    <t>تولید انرژی برق شمس پاسارگاد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</si>
  <si>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</si>
  <si>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</si>
  <si>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</si>
  <si>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</si>
  <si>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</si>
  <si>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</si>
  <si>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</si>
  <si>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سیسکو-4447-04/10/14</t>
  </si>
  <si>
    <t>1404/10/14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</si>
  <si>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</si>
  <si>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</si>
  <si>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</si>
  <si>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</si>
  <si>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</si>
  <si>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</si>
  <si>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</si>
  <si>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</si>
  <si>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</si>
  <si>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</si>
  <si>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</si>
  <si>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</si>
  <si>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</si>
  <si>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</si>
  <si>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</si>
  <si>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</si>
  <si>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</si>
  <si>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</si>
  <si>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</si>
  <si>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</si>
  <si>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</si>
  <si>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</si>
  <si>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</si>
  <si>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</si>
  <si>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</si>
  <si>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</si>
  <si>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</si>
  <si>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</si>
  <si>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</si>
  <si>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</si>
  <si>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</si>
  <si>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</si>
  <si>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</si>
  <si>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</si>
  <si>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</si>
  <si>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</si>
  <si>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</si>
  <si>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</si>
  <si>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</si>
  <si>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</si>
  <si>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</si>
  <si>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</si>
  <si>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</si>
  <si>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</si>
  <si>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</si>
  <si>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</si>
  <si>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</si>
  <si>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</si>
  <si>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</si>
  <si>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</si>
  <si>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</si>
  <si>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</si>
  <si>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</si>
  <si>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</si>
  <si>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</si>
  <si>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</si>
  <si>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</si>
  <si>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</si>
  <si>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فنرسازی‌خاور</t>
  </si>
  <si>
    <t>سرمایه گذاری خوارزمی</t>
  </si>
  <si>
    <t>تولید نیروی برق دماوند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</si>
  <si>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</si>
  <si>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</si>
  <si>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</si>
  <si>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</si>
  <si>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</si>
  <si>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</si>
  <si>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</si>
  <si>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</si>
  <si>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</si>
  <si>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</si>
  <si>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</si>
  <si>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</si>
  <si>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</si>
  <si>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</si>
  <si>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</si>
  <si>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</si>
  <si>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</si>
  <si>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</si>
  <si>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</si>
  <si>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</si>
  <si>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</si>
  <si>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</si>
  <si>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</si>
  <si>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</si>
  <si>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</si>
  <si>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</si>
  <si>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</si>
  <si>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</si>
  <si>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</si>
  <si>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</si>
  <si>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</si>
  <si>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</si>
  <si>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</si>
  <si>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</si>
  <si>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</si>
  <si>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</si>
  <si>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</si>
  <si>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</si>
  <si>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</si>
  <si>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</si>
  <si>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</si>
  <si>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</si>
  <si>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</si>
  <si>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</si>
  <si>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1403/11/13</t>
  </si>
  <si>
    <t>1403/11/20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</si>
  <si>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</si>
  <si>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</si>
  <si>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</si>
  <si>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</si>
  <si>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</si>
  <si>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</si>
  <si>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</si>
  <si>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</si>
  <si>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</si>
  <si>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</si>
  <si>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</si>
  <si>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</si>
  <si>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</si>
  <si>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</si>
  <si>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</si>
  <si>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</si>
  <si>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</si>
  <si>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</si>
  <si>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</si>
  <si>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</si>
  <si>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</si>
  <si>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</si>
  <si>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</si>
  <si>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</si>
  <si>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</si>
  <si>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 به تاریخ 1403/11/30</t>
  </si>
  <si>
    <t>به تاریخ 1403/11/30</t>
  </si>
  <si>
    <t>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</si>
</sst>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);[Red]\(#,##0.00\)%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theme="0"/>
      <name val="Arial"/>
      <family val="2"/>
    </font>
    <font>
      <sz val="10"/>
      <color theme="0"/>
      <name val="IRANSans"/>
    </font>
    <font>
      <b/>
      <sz val="10"/>
      <color theme="0"/>
      <name val="IRANSan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4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center"/>
    </xf>
    <xf numFmtId="38" fontId="5" fillId="0" borderId="2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Alignment="1">
      <alignment horizontal="center" vertical="center"/>
    </xf>
    <xf numFmtId="38" fontId="5" fillId="0" borderId="4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center" vertical="center"/>
    </xf>
    <xf numFmtId="38" fontId="7" fillId="0" borderId="0" xfId="0" applyNumberFormat="1" applyFont="1" applyAlignment="1">
      <alignment horizontal="left"/>
    </xf>
    <xf numFmtId="38" fontId="4" fillId="0" borderId="5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horizontal="right" vertical="top"/>
    </xf>
    <xf numFmtId="38" fontId="5" fillId="0" borderId="4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10" fontId="4" fillId="0" borderId="7" xfId="1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right"/>
    </xf>
    <xf numFmtId="38" fontId="7" fillId="0" borderId="0" xfId="0" applyNumberFormat="1" applyFont="1" applyAlignment="1">
      <alignment horizontal="right"/>
    </xf>
    <xf numFmtId="10" fontId="5" fillId="0" borderId="2" xfId="1" applyNumberFormat="1" applyFont="1" applyFill="1" applyBorder="1" applyAlignment="1">
      <alignment horizontal="center" vertical="top"/>
    </xf>
    <xf numFmtId="10" fontId="4" fillId="0" borderId="5" xfId="1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center"/>
    </xf>
    <xf numFmtId="38" fontId="5" fillId="0" borderId="4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38" fontId="4" fillId="0" borderId="7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9" fontId="5" fillId="0" borderId="2" xfId="1" applyFont="1" applyFill="1" applyBorder="1" applyAlignment="1">
      <alignment horizontal="center" vertical="center"/>
    </xf>
    <xf numFmtId="9" fontId="4" fillId="0" borderId="5" xfId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38" fontId="5" fillId="0" borderId="0" xfId="0" applyNumberFormat="1" applyFont="1" applyFill="1" applyAlignment="1">
      <alignment horizontal="right" vertical="center"/>
    </xf>
    <xf numFmtId="9" fontId="4" fillId="0" borderId="7" xfId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3" fontId="4" fillId="0" borderId="0" xfId="0" applyNumberFormat="1" applyFont="1" applyFill="1" applyBorder="1" applyAlignment="1">
      <alignment horizontal="center" vertical="top"/>
    </xf>
    <xf numFmtId="4" fontId="4" fillId="0" borderId="7" xfId="0" applyNumberFormat="1" applyFont="1" applyFill="1" applyBorder="1" applyAlignment="1">
      <alignment horizontal="center" vertical="top"/>
    </xf>
    <xf numFmtId="165" fontId="5" fillId="0" borderId="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38" fontId="9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3" fontId="5" fillId="0" borderId="4" xfId="0" applyNumberFormat="1" applyFont="1" applyFill="1" applyBorder="1" applyAlignment="1">
      <alignment horizontal="center" vertical="top"/>
    </xf>
    <xf numFmtId="3" fontId="11" fillId="0" borderId="0" xfId="0" applyNumberFormat="1" applyFont="1" applyAlignment="1">
      <alignment horizontal="left"/>
    </xf>
    <xf numFmtId="164" fontId="9" fillId="0" borderId="0" xfId="2" applyNumberFormat="1" applyFon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38" fontId="7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8" fontId="5" fillId="0" borderId="0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  <xf numFmtId="38" fontId="4" fillId="0" borderId="7" xfId="0" applyNumberFormat="1" applyFont="1" applyFill="1" applyBorder="1" applyAlignment="1">
      <alignment horizontal="right"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5</xdr:row>
      <xdr:rowOff>323851</xdr:rowOff>
    </xdr:from>
    <xdr:to>
      <xdr:col>1</xdr:col>
      <xdr:colOff>1754627</xdr:colOff>
      <xdr:row>6</xdr:row>
      <xdr:rowOff>699840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38C6C7-3FDA-426B-9C23-3C8258CE4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170023" y="1866901"/>
          <a:ext cx="1183127" cy="1280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C11"/>
  <sheetViews>
    <sheetView rightToLeft="1" tabSelected="1" workbookViewId="0">
      <selection activeCell="G16" sqref="G16"/>
    </sheetView>
  </sheetViews>
  <sheetFormatPr defaultRowHeight="12.75"/>
  <cols>
    <col min="1" max="1" width="10.140625" customWidth="1"/>
    <col min="2" max="2" width="36.140625" customWidth="1"/>
    <col min="3" max="3" width="9.85546875" customWidth="1"/>
  </cols>
  <sheetData>
    <row r="5" spans="1:3" ht="7.35" customHeight="1"/>
    <row r="6" spans="1:3" ht="71.25" customHeight="1">
      <c r="B6" s="78"/>
    </row>
    <row r="7" spans="1:3" ht="84.75" customHeight="1">
      <c r="B7" s="78"/>
    </row>
    <row r="9" spans="1:3" ht="25.5">
      <c r="A9" s="77" t="s">
        <v>0</v>
      </c>
      <c r="B9" s="77"/>
      <c r="C9" s="77"/>
    </row>
    <row r="10" spans="1:3" ht="25.5">
      <c r="A10" s="77" t="s">
        <v>1</v>
      </c>
      <c r="B10" s="77"/>
      <c r="C10" s="77"/>
    </row>
    <row r="11" spans="1:3" ht="25.5">
      <c r="A11" s="77" t="s">
        <v>2</v>
      </c>
      <c r="B11" s="77"/>
      <c r="C11" s="77"/>
    </row>
  </sheetData>
  <mergeCells count="4">
    <mergeCell ref="A9:C9"/>
    <mergeCell ref="A10:C10"/>
    <mergeCell ref="A11:C11"/>
    <mergeCell ref="B6:B7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XFD14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2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</row>
    <row r="5" spans="1:22" ht="24">
      <c r="A5" s="1" t="s">
        <v>139</v>
      </c>
      <c r="B5" s="88" t="s">
        <v>140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</row>
    <row r="6" spans="1:22" ht="21">
      <c r="D6" s="86" t="s">
        <v>131</v>
      </c>
      <c r="E6" s="86"/>
      <c r="F6" s="86"/>
      <c r="G6" s="86"/>
      <c r="H6" s="86"/>
      <c r="I6" s="86"/>
      <c r="J6" s="86"/>
      <c r="K6" s="86"/>
      <c r="L6" s="86"/>
      <c r="N6" s="86" t="s">
        <v>132</v>
      </c>
      <c r="O6" s="86"/>
      <c r="P6" s="86"/>
      <c r="Q6" s="86"/>
      <c r="R6" s="86"/>
      <c r="S6" s="86"/>
      <c r="T6" s="86"/>
      <c r="U6" s="86"/>
      <c r="V6" s="86"/>
    </row>
    <row r="7" spans="1:22" ht="21">
      <c r="D7" s="3"/>
      <c r="E7" s="3"/>
      <c r="F7" s="3"/>
      <c r="G7" s="3"/>
      <c r="H7" s="3"/>
      <c r="I7" s="3"/>
      <c r="J7" s="84" t="s">
        <v>69</v>
      </c>
      <c r="K7" s="84"/>
      <c r="L7" s="84"/>
      <c r="N7" s="3"/>
      <c r="O7" s="3"/>
      <c r="P7" s="3"/>
      <c r="Q7" s="3"/>
      <c r="R7" s="3"/>
      <c r="S7" s="3"/>
      <c r="T7" s="84" t="s">
        <v>69</v>
      </c>
      <c r="U7" s="84"/>
      <c r="V7" s="84"/>
    </row>
    <row r="8" spans="1:22" ht="21">
      <c r="A8" s="86" t="s">
        <v>88</v>
      </c>
      <c r="B8" s="86"/>
      <c r="D8" s="2" t="s">
        <v>141</v>
      </c>
      <c r="F8" s="2" t="s">
        <v>134</v>
      </c>
      <c r="H8" s="2" t="s">
        <v>135</v>
      </c>
      <c r="J8" s="4" t="s">
        <v>110</v>
      </c>
      <c r="K8" s="3"/>
      <c r="L8" s="4" t="s">
        <v>117</v>
      </c>
      <c r="N8" s="2" t="s">
        <v>141</v>
      </c>
      <c r="P8" s="2" t="s">
        <v>134</v>
      </c>
      <c r="R8" s="2" t="s">
        <v>135</v>
      </c>
      <c r="T8" s="4" t="s">
        <v>110</v>
      </c>
      <c r="U8" s="3"/>
      <c r="V8" s="4" t="s">
        <v>117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N39" sqref="N39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5" spans="1:18" ht="24">
      <c r="A5" s="1" t="s">
        <v>142</v>
      </c>
      <c r="B5" s="88" t="s">
        <v>143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8" ht="21">
      <c r="D6" s="86" t="s">
        <v>131</v>
      </c>
      <c r="E6" s="86"/>
      <c r="F6" s="86"/>
      <c r="G6" s="86"/>
      <c r="H6" s="86"/>
      <c r="I6" s="86"/>
      <c r="J6" s="86"/>
      <c r="L6" s="86" t="s">
        <v>132</v>
      </c>
      <c r="M6" s="86"/>
      <c r="N6" s="86"/>
      <c r="O6" s="86"/>
      <c r="P6" s="86"/>
      <c r="Q6" s="86"/>
      <c r="R6" s="86"/>
    </row>
    <row r="7" spans="1:18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>
      <c r="A8" s="85"/>
      <c r="B8" s="85"/>
      <c r="D8" s="2" t="s">
        <v>144</v>
      </c>
      <c r="F8" s="2" t="s">
        <v>134</v>
      </c>
      <c r="H8" s="2" t="s">
        <v>135</v>
      </c>
      <c r="J8" s="2" t="s">
        <v>69</v>
      </c>
      <c r="L8" s="2" t="s">
        <v>144</v>
      </c>
      <c r="N8" s="2" t="s">
        <v>134</v>
      </c>
      <c r="P8" s="2" t="s">
        <v>135</v>
      </c>
      <c r="R8" s="2" t="s">
        <v>69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9"/>
  <sheetViews>
    <sheetView rightToLeft="1" workbookViewId="0">
      <selection activeCell="M12" sqref="M12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ht="14.45" customHeight="1"/>
    <row r="5" spans="1:17" ht="24">
      <c r="A5" s="1" t="s">
        <v>145</v>
      </c>
      <c r="B5" s="88" t="s">
        <v>146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7">
      <c r="M6" s="100" t="s">
        <v>147</v>
      </c>
      <c r="Q6" s="100" t="s">
        <v>148</v>
      </c>
    </row>
    <row r="7" spans="1:17" ht="21">
      <c r="A7" s="86" t="s">
        <v>149</v>
      </c>
      <c r="B7" s="86"/>
      <c r="D7" s="2" t="s">
        <v>150</v>
      </c>
      <c r="F7" s="2" t="s">
        <v>151</v>
      </c>
      <c r="H7" s="2" t="s">
        <v>82</v>
      </c>
      <c r="J7" s="86" t="s">
        <v>152</v>
      </c>
      <c r="K7" s="86"/>
      <c r="M7" s="100"/>
      <c r="O7" s="2" t="s">
        <v>153</v>
      </c>
      <c r="Q7" s="100"/>
    </row>
    <row r="8" spans="1:17" ht="21">
      <c r="A8" s="84" t="s">
        <v>154</v>
      </c>
      <c r="B8" s="96"/>
      <c r="D8" s="84" t="s">
        <v>155</v>
      </c>
      <c r="F8" s="4" t="s">
        <v>156</v>
      </c>
      <c r="H8" s="3"/>
      <c r="J8" s="3"/>
      <c r="K8" s="3"/>
      <c r="M8" s="3"/>
      <c r="O8" s="3"/>
      <c r="Q8" s="3"/>
    </row>
    <row r="9" spans="1:17" ht="21">
      <c r="A9" s="86"/>
      <c r="B9" s="86"/>
      <c r="D9" s="86"/>
      <c r="F9" s="4" t="s">
        <v>157</v>
      </c>
    </row>
    <row r="10" spans="1:17" ht="21">
      <c r="A10" s="84" t="s">
        <v>154</v>
      </c>
      <c r="B10" s="96"/>
      <c r="D10" s="84" t="s">
        <v>158</v>
      </c>
      <c r="F10" s="4" t="s">
        <v>156</v>
      </c>
    </row>
    <row r="11" spans="1:17" ht="21">
      <c r="A11" s="86"/>
      <c r="B11" s="86"/>
      <c r="D11" s="86"/>
      <c r="F11" s="4" t="s">
        <v>159</v>
      </c>
    </row>
    <row r="12" spans="1:17" ht="189">
      <c r="A12" s="97" t="s">
        <v>160</v>
      </c>
      <c r="B12" s="97"/>
      <c r="D12" s="11" t="s">
        <v>161</v>
      </c>
      <c r="F12" s="4" t="s">
        <v>162</v>
      </c>
    </row>
    <row r="13" spans="1:17" ht="21">
      <c r="A13" s="97" t="s">
        <v>163</v>
      </c>
      <c r="B13" s="98"/>
      <c r="D13" s="97" t="s">
        <v>163</v>
      </c>
      <c r="F13" s="4" t="s">
        <v>164</v>
      </c>
    </row>
    <row r="14" spans="1:17" ht="21">
      <c r="A14" s="99"/>
      <c r="B14" s="99"/>
      <c r="D14" s="99"/>
      <c r="F14" s="4" t="s">
        <v>165</v>
      </c>
    </row>
    <row r="15" spans="1:17" ht="21">
      <c r="A15" s="99"/>
      <c r="B15" s="99"/>
      <c r="D15" s="99"/>
      <c r="F15" s="4" t="s">
        <v>166</v>
      </c>
    </row>
    <row r="16" spans="1:17" ht="21">
      <c r="A16" s="100"/>
      <c r="B16" s="100"/>
      <c r="D16" s="100"/>
      <c r="F16" s="4" t="s">
        <v>167</v>
      </c>
    </row>
    <row r="17" spans="1:10">
      <c r="A17" s="3"/>
      <c r="B17" s="3"/>
      <c r="D17" s="3"/>
      <c r="F17" s="3"/>
    </row>
    <row r="18" spans="1:10" ht="21">
      <c r="A18" s="86" t="s">
        <v>168</v>
      </c>
      <c r="B18" s="86"/>
      <c r="C18" s="86"/>
      <c r="D18" s="86"/>
      <c r="E18" s="86"/>
      <c r="F18" s="86"/>
      <c r="G18" s="86"/>
      <c r="H18" s="86"/>
      <c r="I18" s="86"/>
      <c r="J18" s="86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workbookViewId="0">
      <selection activeCell="H9" sqref="H9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1.75" customHeight="1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14.45" customHeight="1"/>
    <row r="5" spans="1:10" ht="14.45" customHeight="1">
      <c r="A5" s="1" t="s">
        <v>169</v>
      </c>
      <c r="B5" s="88" t="s">
        <v>170</v>
      </c>
      <c r="C5" s="88"/>
      <c r="D5" s="88"/>
      <c r="E5" s="88"/>
      <c r="F5" s="88"/>
      <c r="G5" s="88"/>
      <c r="H5" s="88"/>
      <c r="I5" s="88"/>
      <c r="J5" s="88"/>
    </row>
    <row r="6" spans="1:10" ht="14.45" customHeight="1">
      <c r="D6" s="86" t="s">
        <v>131</v>
      </c>
      <c r="E6" s="86"/>
      <c r="F6" s="86"/>
      <c r="H6" s="86" t="s">
        <v>132</v>
      </c>
      <c r="I6" s="86"/>
      <c r="J6" s="86"/>
    </row>
    <row r="7" spans="1:10" ht="36.4" customHeight="1">
      <c r="A7" s="85"/>
      <c r="B7" s="85"/>
      <c r="D7" s="11" t="s">
        <v>171</v>
      </c>
      <c r="E7" s="3"/>
      <c r="F7" s="11" t="s">
        <v>172</v>
      </c>
      <c r="H7" s="11" t="s">
        <v>171</v>
      </c>
      <c r="I7" s="3"/>
      <c r="J7" s="11" t="s">
        <v>172</v>
      </c>
    </row>
    <row r="8" spans="1:10" ht="21.75" customHeight="1">
      <c r="A8" s="82" t="s">
        <v>212</v>
      </c>
      <c r="B8" s="82"/>
      <c r="D8" s="6">
        <v>627487304</v>
      </c>
      <c r="F8" s="56">
        <f>D9/D8</f>
        <v>1</v>
      </c>
      <c r="H8" s="6">
        <v>1615959938</v>
      </c>
      <c r="J8" s="56">
        <f>H9/H8</f>
        <v>1</v>
      </c>
    </row>
    <row r="9" spans="1:10" s="17" customFormat="1" ht="21.75" customHeight="1">
      <c r="A9" s="85"/>
      <c r="B9" s="85"/>
      <c r="D9" s="18">
        <f>SUM(D8)</f>
        <v>627487304</v>
      </c>
      <c r="F9" s="57">
        <f>SUM(F8)</f>
        <v>1</v>
      </c>
      <c r="H9" s="18">
        <f>SUM(H8)</f>
        <v>1615959938</v>
      </c>
      <c r="J9" s="57">
        <f>SUM(J8)</f>
        <v>1</v>
      </c>
    </row>
    <row r="12" spans="1:10">
      <c r="F12" s="70"/>
      <c r="G12" s="70"/>
      <c r="H12" s="73">
        <v>1615959938</v>
      </c>
      <c r="I12" s="70"/>
      <c r="J12" s="70"/>
    </row>
    <row r="13" spans="1:10">
      <c r="F13" s="70"/>
      <c r="G13" s="70"/>
      <c r="H13" s="72">
        <f>H9-H12</f>
        <v>0</v>
      </c>
      <c r="I13" s="70"/>
      <c r="J13" s="70"/>
    </row>
    <row r="14" spans="1:10">
      <c r="F14" s="70"/>
      <c r="G14" s="70"/>
      <c r="H14" s="70"/>
      <c r="I14" s="70"/>
      <c r="J14" s="70"/>
    </row>
    <row r="15" spans="1:10">
      <c r="F15" s="70"/>
      <c r="G15" s="70"/>
      <c r="H15" s="70"/>
      <c r="I15" s="70"/>
      <c r="J15" s="70"/>
    </row>
  </sheetData>
  <mergeCells count="9">
    <mergeCell ref="A9:B9"/>
    <mergeCell ref="A7:B7"/>
    <mergeCell ref="A8:B8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P36" sqref="P36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>
      <c r="A1" s="77" t="s">
        <v>0</v>
      </c>
      <c r="B1" s="77"/>
      <c r="C1" s="77"/>
      <c r="D1" s="77"/>
      <c r="E1" s="77"/>
      <c r="F1" s="77"/>
    </row>
    <row r="2" spans="1:6" ht="25.5">
      <c r="A2" s="77" t="s">
        <v>113</v>
      </c>
      <c r="B2" s="77"/>
      <c r="C2" s="77"/>
      <c r="D2" s="77"/>
      <c r="E2" s="77"/>
      <c r="F2" s="77"/>
    </row>
    <row r="3" spans="1:6" ht="25.5">
      <c r="A3" s="77" t="s">
        <v>2</v>
      </c>
      <c r="B3" s="77"/>
      <c r="C3" s="77"/>
      <c r="D3" s="77"/>
      <c r="E3" s="77"/>
      <c r="F3" s="77"/>
    </row>
    <row r="4" spans="1:6" ht="14.45" customHeight="1"/>
    <row r="5" spans="1:6" ht="24">
      <c r="A5" s="1" t="s">
        <v>173</v>
      </c>
      <c r="B5" s="88" t="s">
        <v>127</v>
      </c>
      <c r="C5" s="88"/>
      <c r="D5" s="88"/>
      <c r="E5" s="88"/>
      <c r="F5" s="88"/>
    </row>
    <row r="6" spans="1:6" ht="21">
      <c r="D6" s="2" t="s">
        <v>131</v>
      </c>
      <c r="F6" s="2" t="s">
        <v>9</v>
      </c>
    </row>
    <row r="7" spans="1:6" ht="21">
      <c r="A7" s="85"/>
      <c r="B7" s="85"/>
      <c r="D7" s="4" t="s">
        <v>110</v>
      </c>
      <c r="F7" s="4" t="s">
        <v>110</v>
      </c>
    </row>
    <row r="8" spans="1:6" ht="18.75">
      <c r="A8" s="82" t="s">
        <v>127</v>
      </c>
      <c r="B8" s="82"/>
      <c r="D8" s="6">
        <v>126695227</v>
      </c>
      <c r="F8" s="6">
        <v>248435109</v>
      </c>
    </row>
    <row r="9" spans="1:6" ht="21.75" customHeight="1">
      <c r="A9" s="80" t="s">
        <v>174</v>
      </c>
      <c r="B9" s="80"/>
      <c r="D9" s="50">
        <v>0</v>
      </c>
      <c r="F9" s="8">
        <v>3003630</v>
      </c>
    </row>
    <row r="10" spans="1:6" ht="21.75" customHeight="1">
      <c r="A10" s="82" t="s">
        <v>175</v>
      </c>
      <c r="B10" s="82"/>
      <c r="D10" s="74">
        <v>0</v>
      </c>
      <c r="E10" s="52"/>
      <c r="F10" s="74">
        <v>0</v>
      </c>
    </row>
    <row r="11" spans="1:6" s="17" customFormat="1" ht="21.75" customHeight="1">
      <c r="A11" s="85"/>
      <c r="B11" s="85"/>
      <c r="D11" s="18">
        <f>SUM(D8:D10)</f>
        <v>126695227</v>
      </c>
      <c r="F11" s="18">
        <f>SUM(F8:F10)</f>
        <v>251438739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6"/>
  <sheetViews>
    <sheetView rightToLeft="1" workbookViewId="0">
      <selection activeCell="O10" sqref="O10"/>
    </sheetView>
  </sheetViews>
  <sheetFormatPr defaultRowHeight="12.75"/>
  <cols>
    <col min="1" max="1" width="17.5703125" customWidth="1"/>
    <col min="2" max="2" width="1.28515625" customWidth="1"/>
    <col min="3" max="3" width="16.85546875" customWidth="1"/>
    <col min="4" max="4" width="1.28515625" customWidth="1"/>
    <col min="5" max="5" width="18.85546875" bestFit="1" customWidth="1"/>
    <col min="6" max="6" width="1.28515625" customWidth="1"/>
    <col min="7" max="7" width="15" bestFit="1" customWidth="1"/>
    <col min="8" max="8" width="1.28515625" customWidth="1"/>
    <col min="9" max="9" width="13.85546875" bestFit="1" customWidth="1"/>
    <col min="10" max="10" width="1.28515625" customWidth="1"/>
    <col min="11" max="11" width="12.140625" bestFit="1" customWidth="1"/>
    <col min="12" max="12" width="1.28515625" customWidth="1"/>
    <col min="13" max="13" width="15.5703125" customWidth="1"/>
    <col min="14" max="14" width="1.28515625" customWidth="1"/>
    <col min="15" max="15" width="13.85546875" bestFit="1" customWidth="1"/>
    <col min="16" max="16" width="1.28515625" customWidth="1"/>
    <col min="17" max="17" width="12.14062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4.45" customHeight="1"/>
    <row r="5" spans="1:19" ht="24">
      <c r="A5" s="88" t="s">
        <v>133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</row>
    <row r="6" spans="1:19" ht="21">
      <c r="A6" s="85"/>
      <c r="C6" s="86" t="s">
        <v>176</v>
      </c>
      <c r="D6" s="86"/>
      <c r="E6" s="86"/>
      <c r="F6" s="86"/>
      <c r="G6" s="86"/>
      <c r="I6" s="86" t="s">
        <v>131</v>
      </c>
      <c r="J6" s="86"/>
      <c r="K6" s="86"/>
      <c r="L6" s="86"/>
      <c r="M6" s="86"/>
      <c r="O6" s="86" t="s">
        <v>132</v>
      </c>
      <c r="P6" s="86"/>
      <c r="Q6" s="86"/>
      <c r="R6" s="86"/>
      <c r="S6" s="86"/>
    </row>
    <row r="7" spans="1:19" ht="42">
      <c r="A7" s="85"/>
      <c r="C7" s="11" t="s">
        <v>177</v>
      </c>
      <c r="D7" s="3"/>
      <c r="E7" s="11" t="s">
        <v>178</v>
      </c>
      <c r="F7" s="3"/>
      <c r="G7" s="11" t="s">
        <v>179</v>
      </c>
      <c r="I7" s="11" t="s">
        <v>180</v>
      </c>
      <c r="J7" s="3"/>
      <c r="K7" s="11" t="s">
        <v>181</v>
      </c>
      <c r="L7" s="3"/>
      <c r="M7" s="11" t="s">
        <v>182</v>
      </c>
      <c r="O7" s="11" t="s">
        <v>180</v>
      </c>
      <c r="P7" s="3"/>
      <c r="Q7" s="11" t="s">
        <v>181</v>
      </c>
      <c r="R7" s="3"/>
      <c r="S7" s="11" t="s">
        <v>182</v>
      </c>
    </row>
    <row r="8" spans="1:19" ht="18.75">
      <c r="A8" s="12" t="s">
        <v>48</v>
      </c>
      <c r="C8" s="5" t="s">
        <v>183</v>
      </c>
      <c r="E8" s="6">
        <v>1000000</v>
      </c>
      <c r="G8" s="6">
        <v>7643</v>
      </c>
      <c r="I8" s="6">
        <v>7643000000</v>
      </c>
      <c r="K8" s="6">
        <v>103283784</v>
      </c>
      <c r="M8" s="6">
        <f>I8-K8</f>
        <v>7539716216</v>
      </c>
      <c r="O8" s="6">
        <v>7643000000</v>
      </c>
      <c r="Q8" s="6">
        <v>103283784</v>
      </c>
      <c r="S8" s="6">
        <f>O8-Q8</f>
        <v>7539716216</v>
      </c>
    </row>
    <row r="9" spans="1:19" ht="18.75">
      <c r="A9" s="12" t="s">
        <v>61</v>
      </c>
      <c r="C9" s="12" t="s">
        <v>184</v>
      </c>
      <c r="E9" s="47">
        <v>200000</v>
      </c>
      <c r="G9" s="47">
        <v>750</v>
      </c>
      <c r="I9" s="9">
        <v>150000000</v>
      </c>
      <c r="K9" s="9">
        <v>2525253</v>
      </c>
      <c r="M9" s="9">
        <f>I9-K9</f>
        <v>147474747</v>
      </c>
      <c r="O9" s="9">
        <v>150000000</v>
      </c>
      <c r="Q9" s="9">
        <v>2525253</v>
      </c>
      <c r="S9" s="9">
        <f>O9-Q9</f>
        <v>147474747</v>
      </c>
    </row>
    <row r="10" spans="1:19" s="17" customFormat="1" ht="21">
      <c r="A10" s="13"/>
      <c r="C10" s="48"/>
      <c r="E10" s="48"/>
      <c r="G10" s="48"/>
      <c r="I10" s="18">
        <f>SUM(I8:I9)</f>
        <v>7793000000</v>
      </c>
      <c r="K10" s="18">
        <f>SUM(K8:K9)</f>
        <v>105809037</v>
      </c>
      <c r="M10" s="18">
        <f>SUM(M8:M9)</f>
        <v>7687190963</v>
      </c>
      <c r="O10" s="18">
        <f>SUM(O8:O9)</f>
        <v>7793000000</v>
      </c>
      <c r="Q10" s="18">
        <f>SUM(Q8:Q9)</f>
        <v>105809037</v>
      </c>
      <c r="S10" s="18">
        <f>SUM(S8:S9)</f>
        <v>7687190963</v>
      </c>
    </row>
    <row r="11" spans="1:19">
      <c r="A11" s="14"/>
    </row>
    <row r="13" spans="1:19">
      <c r="O13" s="72">
        <v>7793000000</v>
      </c>
      <c r="P13" s="70"/>
      <c r="Q13" s="72">
        <v>105809037</v>
      </c>
    </row>
    <row r="14" spans="1:19">
      <c r="O14" s="70"/>
      <c r="P14" s="70"/>
      <c r="Q14" s="70"/>
    </row>
    <row r="15" spans="1:19">
      <c r="O15" s="72">
        <f>O10-O13</f>
        <v>0</v>
      </c>
      <c r="P15" s="70"/>
      <c r="Q15" s="72">
        <f>Q10-Q13</f>
        <v>0</v>
      </c>
    </row>
    <row r="16" spans="1:19">
      <c r="O16" s="70"/>
      <c r="P16" s="70"/>
      <c r="Q16" s="7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A7" sqref="A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14.45" customHeight="1"/>
    <row r="5" spans="1:11" ht="24">
      <c r="A5" s="88" t="s">
        <v>141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21">
      <c r="I6" s="2" t="s">
        <v>131</v>
      </c>
      <c r="K6" s="2" t="s">
        <v>132</v>
      </c>
    </row>
    <row r="7" spans="1:11" ht="42">
      <c r="A7" s="13"/>
      <c r="C7" s="10" t="s">
        <v>185</v>
      </c>
      <c r="E7" s="10" t="s">
        <v>186</v>
      </c>
      <c r="G7" s="10" t="s">
        <v>187</v>
      </c>
      <c r="I7" s="11" t="s">
        <v>188</v>
      </c>
      <c r="K7" s="11" t="s">
        <v>188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E23" sqref="E23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4.45" customHeight="1"/>
    <row r="5" spans="1:19" ht="24">
      <c r="A5" s="88" t="s">
        <v>189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</row>
    <row r="6" spans="1:19" ht="21">
      <c r="A6" s="85"/>
      <c r="I6" s="86" t="s">
        <v>131</v>
      </c>
      <c r="J6" s="86"/>
      <c r="K6" s="86"/>
      <c r="L6" s="86"/>
      <c r="M6" s="86"/>
      <c r="O6" s="86" t="s">
        <v>132</v>
      </c>
      <c r="P6" s="86"/>
      <c r="Q6" s="86"/>
      <c r="R6" s="86"/>
      <c r="S6" s="86"/>
    </row>
    <row r="7" spans="1:19" ht="42">
      <c r="A7" s="85"/>
      <c r="C7" s="10" t="s">
        <v>190</v>
      </c>
      <c r="E7" s="10" t="s">
        <v>98</v>
      </c>
      <c r="G7" s="10" t="s">
        <v>191</v>
      </c>
      <c r="I7" s="11" t="s">
        <v>192</v>
      </c>
      <c r="J7" s="3"/>
      <c r="K7" s="11" t="s">
        <v>181</v>
      </c>
      <c r="L7" s="3"/>
      <c r="M7" s="11" t="s">
        <v>193</v>
      </c>
      <c r="O7" s="11" t="s">
        <v>192</v>
      </c>
      <c r="P7" s="3"/>
      <c r="Q7" s="11" t="s">
        <v>181</v>
      </c>
      <c r="R7" s="3"/>
      <c r="S7" s="11" t="s">
        <v>193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workbookViewId="0">
      <selection activeCell="M11" sqref="I11:M15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2.42578125" bestFit="1" customWidth="1"/>
    <col min="6" max="6" width="1.28515625" customWidth="1"/>
    <col min="7" max="7" width="15.5703125" customWidth="1"/>
    <col min="8" max="8" width="1.28515625" customWidth="1"/>
    <col min="9" max="9" width="15.2851562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4.45" customHeight="1"/>
    <row r="5" spans="1:13" ht="24">
      <c r="A5" s="88" t="s">
        <v>194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ht="21">
      <c r="A6" s="85"/>
      <c r="C6" s="86" t="s">
        <v>131</v>
      </c>
      <c r="D6" s="86"/>
      <c r="E6" s="86"/>
      <c r="F6" s="86"/>
      <c r="G6" s="86"/>
      <c r="I6" s="86" t="s">
        <v>132</v>
      </c>
      <c r="J6" s="86"/>
      <c r="K6" s="86"/>
      <c r="L6" s="86"/>
      <c r="M6" s="86"/>
    </row>
    <row r="7" spans="1:13" ht="42">
      <c r="A7" s="85"/>
      <c r="C7" s="11" t="s">
        <v>192</v>
      </c>
      <c r="D7" s="3"/>
      <c r="E7" s="11" t="s">
        <v>181</v>
      </c>
      <c r="F7" s="3"/>
      <c r="G7" s="11" t="s">
        <v>193</v>
      </c>
      <c r="I7" s="11" t="s">
        <v>192</v>
      </c>
      <c r="J7" s="3"/>
      <c r="K7" s="11" t="s">
        <v>181</v>
      </c>
      <c r="L7" s="3"/>
      <c r="M7" s="11" t="s">
        <v>193</v>
      </c>
    </row>
    <row r="8" spans="1:13" ht="21.75" customHeight="1">
      <c r="A8" s="12" t="s">
        <v>212</v>
      </c>
      <c r="C8" s="20">
        <v>627487304</v>
      </c>
      <c r="D8" s="19"/>
      <c r="E8" s="20">
        <v>-7978896</v>
      </c>
      <c r="F8" s="19"/>
      <c r="G8" s="20">
        <f>C8-E8</f>
        <v>635466200</v>
      </c>
      <c r="H8" s="19"/>
      <c r="I8" s="20">
        <v>1615959938</v>
      </c>
      <c r="J8" s="19"/>
      <c r="K8" s="20">
        <v>8458</v>
      </c>
      <c r="L8" s="19"/>
      <c r="M8" s="20">
        <f>I8-K8</f>
        <v>1615951480</v>
      </c>
    </row>
    <row r="9" spans="1:13" s="17" customFormat="1" ht="21.75" customHeight="1">
      <c r="A9" s="13"/>
      <c r="C9" s="30">
        <f>SUM(C8)</f>
        <v>627487304</v>
      </c>
      <c r="D9" s="29"/>
      <c r="E9" s="30">
        <f>SUM(E8)</f>
        <v>-7978896</v>
      </c>
      <c r="F9" s="29"/>
      <c r="G9" s="30">
        <f>SUM(G8)</f>
        <v>635466200</v>
      </c>
      <c r="H9" s="29"/>
      <c r="I9" s="30">
        <f>SUM(I8)</f>
        <v>1615959938</v>
      </c>
      <c r="J9" s="29"/>
      <c r="K9" s="30">
        <f>SUM(K8)</f>
        <v>8458</v>
      </c>
      <c r="L9" s="29"/>
      <c r="M9" s="30">
        <f>SUM(M8)</f>
        <v>1615951480</v>
      </c>
    </row>
    <row r="11" spans="1:13">
      <c r="I11" s="72">
        <v>1615959938</v>
      </c>
      <c r="J11" s="70"/>
      <c r="K11" s="72">
        <v>8458</v>
      </c>
      <c r="L11" s="70"/>
      <c r="M11" s="70"/>
    </row>
    <row r="12" spans="1:13">
      <c r="I12" s="70"/>
      <c r="J12" s="70"/>
      <c r="K12" s="70"/>
      <c r="L12" s="70"/>
      <c r="M12" s="70"/>
    </row>
    <row r="13" spans="1:13">
      <c r="I13" s="71">
        <f>I9-I11</f>
        <v>0</v>
      </c>
      <c r="J13" s="70"/>
      <c r="K13" s="71">
        <f>K9-K11</f>
        <v>0</v>
      </c>
      <c r="L13" s="70"/>
      <c r="M13" s="70"/>
    </row>
    <row r="14" spans="1:13">
      <c r="I14" s="70"/>
      <c r="J14" s="70"/>
      <c r="K14" s="70"/>
      <c r="L14" s="70"/>
      <c r="M14" s="70"/>
    </row>
    <row r="15" spans="1:13">
      <c r="I15" s="70"/>
      <c r="J15" s="70"/>
      <c r="K15" s="70"/>
      <c r="L15" s="70"/>
      <c r="M15" s="70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9"/>
  <sheetViews>
    <sheetView rightToLeft="1" topLeftCell="A19" workbookViewId="0">
      <selection activeCell="Q34" sqref="Q34:Q39"/>
    </sheetView>
  </sheetViews>
  <sheetFormatPr defaultRowHeight="12.75"/>
  <cols>
    <col min="1" max="1" width="24" bestFit="1" customWidth="1"/>
    <col min="2" max="2" width="1.28515625" customWidth="1"/>
    <col min="3" max="3" width="10.140625" bestFit="1" customWidth="1"/>
    <col min="4" max="4" width="1.28515625" customWidth="1"/>
    <col min="5" max="5" width="17.28515625" bestFit="1" customWidth="1"/>
    <col min="6" max="6" width="1.28515625" customWidth="1"/>
    <col min="7" max="7" width="17" bestFit="1" customWidth="1"/>
    <col min="8" max="8" width="1.28515625" customWidth="1"/>
    <col min="9" max="9" width="22" bestFit="1" customWidth="1"/>
    <col min="10" max="10" width="1.28515625" customWidth="1"/>
    <col min="11" max="11" width="12.5703125" bestFit="1" customWidth="1"/>
    <col min="12" max="12" width="1.28515625" customWidth="1"/>
    <col min="13" max="13" width="18.140625" bestFit="1" customWidth="1"/>
    <col min="14" max="14" width="1.28515625" customWidth="1"/>
    <col min="15" max="15" width="17.85546875" bestFit="1" customWidth="1"/>
    <col min="16" max="16" width="1.28515625" customWidth="1"/>
    <col min="17" max="17" width="15.85546875" bestFit="1" customWidth="1"/>
    <col min="18" max="18" width="1.28515625" customWidth="1"/>
    <col min="19" max="19" width="0.28515625" customWidth="1"/>
  </cols>
  <sheetData>
    <row r="1" spans="1:18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4.45" customHeight="1"/>
    <row r="5" spans="1:18" ht="24">
      <c r="A5" s="88" t="s">
        <v>195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8" ht="21">
      <c r="A6" s="85"/>
      <c r="C6" s="86" t="s">
        <v>131</v>
      </c>
      <c r="D6" s="86"/>
      <c r="E6" s="86"/>
      <c r="F6" s="86"/>
      <c r="G6" s="86"/>
      <c r="H6" s="86"/>
      <c r="I6" s="85"/>
      <c r="K6" s="86" t="s">
        <v>132</v>
      </c>
      <c r="L6" s="86"/>
      <c r="M6" s="86"/>
      <c r="N6" s="86"/>
      <c r="O6" s="86"/>
      <c r="P6" s="86"/>
      <c r="Q6" s="85"/>
      <c r="R6" s="85"/>
    </row>
    <row r="7" spans="1:18" ht="21">
      <c r="A7" s="85"/>
      <c r="C7" s="11" t="s">
        <v>12</v>
      </c>
      <c r="D7" s="3"/>
      <c r="E7" s="11" t="s">
        <v>196</v>
      </c>
      <c r="F7" s="3"/>
      <c r="G7" s="11" t="s">
        <v>197</v>
      </c>
      <c r="H7" s="3"/>
      <c r="I7" s="45" t="s">
        <v>198</v>
      </c>
      <c r="K7" s="11" t="s">
        <v>12</v>
      </c>
      <c r="L7" s="3"/>
      <c r="M7" s="11" t="s">
        <v>196</v>
      </c>
      <c r="N7" s="3"/>
      <c r="O7" s="11" t="s">
        <v>197</v>
      </c>
      <c r="P7" s="3"/>
      <c r="Q7" s="102" t="s">
        <v>198</v>
      </c>
      <c r="R7" s="102"/>
    </row>
    <row r="8" spans="1:18" ht="21.75" customHeight="1">
      <c r="A8" s="12" t="s">
        <v>53</v>
      </c>
      <c r="C8" s="49">
        <v>1500000</v>
      </c>
      <c r="E8" s="20">
        <v>8737699599</v>
      </c>
      <c r="F8" s="19"/>
      <c r="G8" s="20">
        <v>8528948949</v>
      </c>
      <c r="H8" s="19"/>
      <c r="I8" s="33">
        <f>E8-G8</f>
        <v>208750650</v>
      </c>
      <c r="K8" s="49">
        <v>2725747</v>
      </c>
      <c r="M8" s="20">
        <v>16072791542</v>
      </c>
      <c r="N8" s="19"/>
      <c r="O8" s="20">
        <v>15498504717</v>
      </c>
      <c r="P8" s="19"/>
      <c r="Q8" s="101">
        <f>M8-O8</f>
        <v>574286825</v>
      </c>
      <c r="R8" s="101"/>
    </row>
    <row r="9" spans="1:18" ht="21.75" customHeight="1">
      <c r="A9" s="7" t="s">
        <v>51</v>
      </c>
      <c r="C9" s="50">
        <v>1600000</v>
      </c>
      <c r="E9" s="24">
        <v>4276838524</v>
      </c>
      <c r="F9" s="19"/>
      <c r="G9" s="24">
        <v>4090714560</v>
      </c>
      <c r="H9" s="19"/>
      <c r="I9" s="33">
        <f t="shared" ref="I9:I31" si="0">E9-G9</f>
        <v>186123964</v>
      </c>
      <c r="K9" s="50">
        <v>1600001</v>
      </c>
      <c r="M9" s="24">
        <v>4276838525</v>
      </c>
      <c r="N9" s="19"/>
      <c r="O9" s="24">
        <v>4090717117</v>
      </c>
      <c r="P9" s="19"/>
      <c r="Q9" s="101">
        <f>M9-O9</f>
        <v>186121408</v>
      </c>
      <c r="R9" s="101"/>
    </row>
    <row r="10" spans="1:18" ht="21.75" customHeight="1">
      <c r="A10" s="7" t="s">
        <v>59</v>
      </c>
      <c r="C10" s="50">
        <v>225000</v>
      </c>
      <c r="E10" s="24">
        <v>2319367178</v>
      </c>
      <c r="F10" s="19"/>
      <c r="G10" s="24">
        <v>1480155262</v>
      </c>
      <c r="H10" s="19"/>
      <c r="I10" s="33">
        <f t="shared" si="0"/>
        <v>839211916</v>
      </c>
      <c r="K10" s="50">
        <v>225000</v>
      </c>
      <c r="M10" s="24">
        <v>2319367178</v>
      </c>
      <c r="N10" s="19"/>
      <c r="O10" s="24">
        <v>1480155262</v>
      </c>
      <c r="P10" s="19"/>
      <c r="Q10" s="101">
        <f t="shared" ref="Q10:Q31" si="1">M10-O10</f>
        <v>839211916</v>
      </c>
      <c r="R10" s="101"/>
    </row>
    <row r="11" spans="1:18" ht="21.75" customHeight="1">
      <c r="A11" s="7" t="s">
        <v>66</v>
      </c>
      <c r="C11" s="50">
        <v>1750000</v>
      </c>
      <c r="E11" s="24">
        <v>4636000733</v>
      </c>
      <c r="F11" s="19"/>
      <c r="G11" s="24">
        <v>3871011690</v>
      </c>
      <c r="H11" s="19"/>
      <c r="I11" s="33">
        <f t="shared" si="0"/>
        <v>764989043</v>
      </c>
      <c r="K11" s="50">
        <v>1750000</v>
      </c>
      <c r="M11" s="24">
        <v>4636000733</v>
      </c>
      <c r="N11" s="19"/>
      <c r="O11" s="24">
        <v>3871011690</v>
      </c>
      <c r="P11" s="19"/>
      <c r="Q11" s="101">
        <f t="shared" si="1"/>
        <v>764989043</v>
      </c>
      <c r="R11" s="101"/>
    </row>
    <row r="12" spans="1:18" ht="21.75" customHeight="1">
      <c r="A12" s="7" t="s">
        <v>39</v>
      </c>
      <c r="C12" s="50">
        <v>3200000</v>
      </c>
      <c r="E12" s="24">
        <v>4500744380</v>
      </c>
      <c r="F12" s="19"/>
      <c r="G12" s="24">
        <v>4453343979</v>
      </c>
      <c r="H12" s="19"/>
      <c r="I12" s="33">
        <f t="shared" si="0"/>
        <v>47400401</v>
      </c>
      <c r="K12" s="50">
        <v>8867000</v>
      </c>
      <c r="M12" s="24">
        <v>12657735883</v>
      </c>
      <c r="N12" s="19"/>
      <c r="O12" s="24">
        <v>12339937868</v>
      </c>
      <c r="P12" s="19"/>
      <c r="Q12" s="101">
        <f t="shared" si="1"/>
        <v>317798015</v>
      </c>
      <c r="R12" s="101"/>
    </row>
    <row r="13" spans="1:18" ht="21.75" customHeight="1">
      <c r="A13" s="7" t="s">
        <v>57</v>
      </c>
      <c r="C13" s="50">
        <v>1000000</v>
      </c>
      <c r="E13" s="24">
        <v>8310258032</v>
      </c>
      <c r="F13" s="19"/>
      <c r="G13" s="24">
        <v>7693946997</v>
      </c>
      <c r="H13" s="19"/>
      <c r="I13" s="33">
        <f t="shared" si="0"/>
        <v>616311035</v>
      </c>
      <c r="K13" s="50">
        <v>1139154</v>
      </c>
      <c r="M13" s="24">
        <v>9441756859</v>
      </c>
      <c r="N13" s="19"/>
      <c r="O13" s="24">
        <v>8764590498</v>
      </c>
      <c r="P13" s="19"/>
      <c r="Q13" s="101">
        <f t="shared" si="1"/>
        <v>677166361</v>
      </c>
      <c r="R13" s="101"/>
    </row>
    <row r="14" spans="1:18" ht="21.75" customHeight="1">
      <c r="A14" s="7" t="s">
        <v>68</v>
      </c>
      <c r="C14" s="50">
        <v>900000</v>
      </c>
      <c r="E14" s="24">
        <v>3614365837</v>
      </c>
      <c r="F14" s="19"/>
      <c r="G14" s="24">
        <v>2934412025</v>
      </c>
      <c r="H14" s="19"/>
      <c r="I14" s="33">
        <f t="shared" si="0"/>
        <v>679953812</v>
      </c>
      <c r="K14" s="50">
        <v>900000</v>
      </c>
      <c r="M14" s="24">
        <v>3614365837</v>
      </c>
      <c r="N14" s="19"/>
      <c r="O14" s="24">
        <v>2934412025</v>
      </c>
      <c r="P14" s="19"/>
      <c r="Q14" s="101">
        <f t="shared" si="1"/>
        <v>679953812</v>
      </c>
      <c r="R14" s="101"/>
    </row>
    <row r="15" spans="1:18" ht="21.75" customHeight="1">
      <c r="A15" s="7" t="s">
        <v>50</v>
      </c>
      <c r="C15" s="50">
        <v>0</v>
      </c>
      <c r="D15" s="52"/>
      <c r="E15" s="25">
        <v>0</v>
      </c>
      <c r="F15" s="22"/>
      <c r="G15" s="25">
        <v>0</v>
      </c>
      <c r="H15" s="22"/>
      <c r="I15" s="33">
        <f t="shared" si="0"/>
        <v>0</v>
      </c>
      <c r="K15" s="50">
        <v>250000</v>
      </c>
      <c r="M15" s="24">
        <v>2268919149</v>
      </c>
      <c r="N15" s="19"/>
      <c r="O15" s="24">
        <v>1824905502</v>
      </c>
      <c r="P15" s="19"/>
      <c r="Q15" s="101">
        <f t="shared" si="1"/>
        <v>444013647</v>
      </c>
      <c r="R15" s="101"/>
    </row>
    <row r="16" spans="1:18" ht="21.75" customHeight="1">
      <c r="A16" s="7" t="s">
        <v>49</v>
      </c>
      <c r="C16" s="50">
        <v>0</v>
      </c>
      <c r="D16" s="52"/>
      <c r="E16" s="25">
        <v>0</v>
      </c>
      <c r="F16" s="22"/>
      <c r="G16" s="25">
        <v>0</v>
      </c>
      <c r="H16" s="22"/>
      <c r="I16" s="33">
        <f t="shared" si="0"/>
        <v>0</v>
      </c>
      <c r="K16" s="50">
        <v>1</v>
      </c>
      <c r="M16" s="24">
        <v>1</v>
      </c>
      <c r="N16" s="19"/>
      <c r="O16" s="24">
        <v>4873</v>
      </c>
      <c r="P16" s="19"/>
      <c r="Q16" s="101">
        <f t="shared" si="1"/>
        <v>-4872</v>
      </c>
      <c r="R16" s="101"/>
    </row>
    <row r="17" spans="1:18" ht="21.75" customHeight="1">
      <c r="A17" s="7" t="s">
        <v>41</v>
      </c>
      <c r="C17" s="50">
        <v>0</v>
      </c>
      <c r="D17" s="52"/>
      <c r="E17" s="25">
        <v>0</v>
      </c>
      <c r="F17" s="22"/>
      <c r="G17" s="25">
        <v>0</v>
      </c>
      <c r="H17" s="22"/>
      <c r="I17" s="33">
        <f t="shared" si="0"/>
        <v>0</v>
      </c>
      <c r="K17" s="50">
        <v>2000000</v>
      </c>
      <c r="M17" s="24">
        <v>9713856712</v>
      </c>
      <c r="N17" s="19"/>
      <c r="O17" s="24">
        <v>7990173891</v>
      </c>
      <c r="P17" s="19"/>
      <c r="Q17" s="101">
        <f t="shared" si="1"/>
        <v>1723682821</v>
      </c>
      <c r="R17" s="101"/>
    </row>
    <row r="18" spans="1:18" ht="21.75" customHeight="1">
      <c r="A18" s="7" t="s">
        <v>136</v>
      </c>
      <c r="C18" s="50">
        <v>0</v>
      </c>
      <c r="D18" s="52"/>
      <c r="E18" s="25">
        <v>0</v>
      </c>
      <c r="F18" s="22"/>
      <c r="G18" s="25">
        <v>0</v>
      </c>
      <c r="H18" s="22"/>
      <c r="I18" s="33">
        <f t="shared" si="0"/>
        <v>0</v>
      </c>
      <c r="K18" s="50">
        <v>700000</v>
      </c>
      <c r="M18" s="24">
        <v>2726977377</v>
      </c>
      <c r="N18" s="19"/>
      <c r="O18" s="24">
        <v>2868231870</v>
      </c>
      <c r="P18" s="19"/>
      <c r="Q18" s="101">
        <f t="shared" si="1"/>
        <v>-141254493</v>
      </c>
      <c r="R18" s="101"/>
    </row>
    <row r="19" spans="1:18" ht="21.75" customHeight="1">
      <c r="A19" s="7" t="s">
        <v>42</v>
      </c>
      <c r="C19" s="50">
        <v>0</v>
      </c>
      <c r="D19" s="52"/>
      <c r="E19" s="25">
        <v>0</v>
      </c>
      <c r="F19" s="22"/>
      <c r="G19" s="25">
        <v>0</v>
      </c>
      <c r="H19" s="22"/>
      <c r="I19" s="33">
        <f t="shared" si="0"/>
        <v>0</v>
      </c>
      <c r="K19" s="50">
        <v>2</v>
      </c>
      <c r="M19" s="24">
        <v>2</v>
      </c>
      <c r="N19" s="19"/>
      <c r="O19" s="24">
        <v>11946</v>
      </c>
      <c r="P19" s="19"/>
      <c r="Q19" s="101">
        <f t="shared" si="1"/>
        <v>-11944</v>
      </c>
      <c r="R19" s="101"/>
    </row>
    <row r="20" spans="1:18" ht="21.75" customHeight="1">
      <c r="A20" s="7" t="s">
        <v>18</v>
      </c>
      <c r="C20" s="50">
        <v>0</v>
      </c>
      <c r="D20" s="52"/>
      <c r="E20" s="25">
        <v>0</v>
      </c>
      <c r="F20" s="22"/>
      <c r="G20" s="25">
        <v>0</v>
      </c>
      <c r="H20" s="22"/>
      <c r="I20" s="33">
        <f t="shared" si="0"/>
        <v>0</v>
      </c>
      <c r="K20" s="50">
        <v>1</v>
      </c>
      <c r="M20" s="24">
        <v>1</v>
      </c>
      <c r="N20" s="19"/>
      <c r="O20" s="24">
        <v>1584</v>
      </c>
      <c r="P20" s="19"/>
      <c r="Q20" s="101">
        <f t="shared" si="1"/>
        <v>-1583</v>
      </c>
      <c r="R20" s="101"/>
    </row>
    <row r="21" spans="1:18" ht="21.75" customHeight="1">
      <c r="A21" s="7" t="s">
        <v>137</v>
      </c>
      <c r="C21" s="50">
        <v>0</v>
      </c>
      <c r="D21" s="52"/>
      <c r="E21" s="25">
        <v>0</v>
      </c>
      <c r="F21" s="22"/>
      <c r="G21" s="25">
        <v>0</v>
      </c>
      <c r="H21" s="22"/>
      <c r="I21" s="33">
        <f t="shared" si="0"/>
        <v>0</v>
      </c>
      <c r="K21" s="50">
        <v>3208556</v>
      </c>
      <c r="M21" s="24">
        <v>6630897976</v>
      </c>
      <c r="N21" s="19"/>
      <c r="O21" s="24">
        <v>6429961625</v>
      </c>
      <c r="P21" s="19"/>
      <c r="Q21" s="101">
        <f t="shared" si="1"/>
        <v>200936351</v>
      </c>
      <c r="R21" s="101"/>
    </row>
    <row r="22" spans="1:18" ht="21.75" customHeight="1">
      <c r="A22" s="7" t="s">
        <v>63</v>
      </c>
      <c r="C22" s="50">
        <v>0</v>
      </c>
      <c r="D22" s="52"/>
      <c r="E22" s="25">
        <v>0</v>
      </c>
      <c r="F22" s="22"/>
      <c r="G22" s="25">
        <v>0</v>
      </c>
      <c r="H22" s="22"/>
      <c r="I22" s="33">
        <f t="shared" si="0"/>
        <v>0</v>
      </c>
      <c r="K22" s="50">
        <v>50000</v>
      </c>
      <c r="M22" s="24">
        <v>949317759</v>
      </c>
      <c r="N22" s="19"/>
      <c r="O22" s="24">
        <v>908064674</v>
      </c>
      <c r="P22" s="19"/>
      <c r="Q22" s="101">
        <f t="shared" si="1"/>
        <v>41253085</v>
      </c>
      <c r="R22" s="101"/>
    </row>
    <row r="23" spans="1:18" ht="21.75" customHeight="1">
      <c r="A23" s="7" t="s">
        <v>31</v>
      </c>
      <c r="C23" s="50">
        <v>0</v>
      </c>
      <c r="D23" s="52"/>
      <c r="E23" s="25">
        <v>0</v>
      </c>
      <c r="F23" s="22"/>
      <c r="G23" s="25">
        <v>0</v>
      </c>
      <c r="H23" s="22"/>
      <c r="I23" s="33">
        <f t="shared" si="0"/>
        <v>0</v>
      </c>
      <c r="K23" s="50">
        <v>2</v>
      </c>
      <c r="M23" s="24">
        <v>2</v>
      </c>
      <c r="N23" s="19"/>
      <c r="O23" s="24">
        <v>12008</v>
      </c>
      <c r="P23" s="19"/>
      <c r="Q23" s="101">
        <f t="shared" si="1"/>
        <v>-12006</v>
      </c>
      <c r="R23" s="101"/>
    </row>
    <row r="24" spans="1:18" ht="21.75" customHeight="1">
      <c r="A24" s="7" t="s">
        <v>34</v>
      </c>
      <c r="C24" s="50">
        <v>0</v>
      </c>
      <c r="D24" s="52"/>
      <c r="E24" s="25">
        <v>0</v>
      </c>
      <c r="F24" s="22"/>
      <c r="G24" s="25">
        <v>0</v>
      </c>
      <c r="H24" s="22"/>
      <c r="I24" s="33">
        <f t="shared" si="0"/>
        <v>0</v>
      </c>
      <c r="K24" s="50">
        <v>500000</v>
      </c>
      <c r="M24" s="24">
        <v>3846973524</v>
      </c>
      <c r="N24" s="19"/>
      <c r="O24" s="24">
        <v>3270424500</v>
      </c>
      <c r="P24" s="19"/>
      <c r="Q24" s="101">
        <f t="shared" si="1"/>
        <v>576549024</v>
      </c>
      <c r="R24" s="101"/>
    </row>
    <row r="25" spans="1:18" ht="21.75" customHeight="1">
      <c r="A25" s="7" t="s">
        <v>138</v>
      </c>
      <c r="C25" s="50">
        <v>0</v>
      </c>
      <c r="D25" s="52"/>
      <c r="E25" s="25">
        <v>0</v>
      </c>
      <c r="F25" s="22"/>
      <c r="G25" s="25">
        <v>0</v>
      </c>
      <c r="H25" s="22"/>
      <c r="I25" s="33">
        <f t="shared" si="0"/>
        <v>0</v>
      </c>
      <c r="K25" s="50">
        <v>1</v>
      </c>
      <c r="M25" s="24">
        <v>1</v>
      </c>
      <c r="N25" s="19"/>
      <c r="O25" s="24">
        <v>8419</v>
      </c>
      <c r="P25" s="19"/>
      <c r="Q25" s="101">
        <f t="shared" si="1"/>
        <v>-8418</v>
      </c>
      <c r="R25" s="101"/>
    </row>
    <row r="26" spans="1:18" ht="21.75" customHeight="1">
      <c r="A26" s="7" t="s">
        <v>27</v>
      </c>
      <c r="C26" s="50">
        <v>0</v>
      </c>
      <c r="D26" s="52"/>
      <c r="E26" s="25">
        <v>0</v>
      </c>
      <c r="F26" s="22"/>
      <c r="G26" s="25">
        <v>0</v>
      </c>
      <c r="H26" s="22"/>
      <c r="I26" s="33">
        <f t="shared" si="0"/>
        <v>0</v>
      </c>
      <c r="K26" s="50">
        <v>6658442</v>
      </c>
      <c r="M26" s="24">
        <v>35358330359</v>
      </c>
      <c r="N26" s="19"/>
      <c r="O26" s="24">
        <v>31551935329</v>
      </c>
      <c r="P26" s="19"/>
      <c r="Q26" s="101">
        <f t="shared" si="1"/>
        <v>3806395030</v>
      </c>
      <c r="R26" s="101"/>
    </row>
    <row r="27" spans="1:18" ht="21.75" customHeight="1">
      <c r="A27" s="7" t="s">
        <v>22</v>
      </c>
      <c r="C27" s="50">
        <v>0</v>
      </c>
      <c r="D27" s="52"/>
      <c r="E27" s="25">
        <v>0</v>
      </c>
      <c r="F27" s="22"/>
      <c r="G27" s="25">
        <v>0</v>
      </c>
      <c r="H27" s="22"/>
      <c r="I27" s="33">
        <f t="shared" si="0"/>
        <v>0</v>
      </c>
      <c r="K27" s="50">
        <v>3335977</v>
      </c>
      <c r="M27" s="24">
        <v>11029441624</v>
      </c>
      <c r="N27" s="19"/>
      <c r="O27" s="24">
        <v>10638138412</v>
      </c>
      <c r="P27" s="19"/>
      <c r="Q27" s="101">
        <f t="shared" si="1"/>
        <v>391303212</v>
      </c>
      <c r="R27" s="101"/>
    </row>
    <row r="28" spans="1:18" ht="21.75" customHeight="1">
      <c r="A28" s="7" t="s">
        <v>21</v>
      </c>
      <c r="C28" s="50">
        <v>0</v>
      </c>
      <c r="D28" s="52"/>
      <c r="E28" s="25">
        <v>0</v>
      </c>
      <c r="F28" s="22"/>
      <c r="G28" s="25">
        <v>0</v>
      </c>
      <c r="H28" s="22"/>
      <c r="I28" s="33">
        <f t="shared" si="0"/>
        <v>0</v>
      </c>
      <c r="K28" s="50">
        <v>1</v>
      </c>
      <c r="M28" s="24">
        <v>1</v>
      </c>
      <c r="N28" s="19"/>
      <c r="O28" s="24">
        <v>2207</v>
      </c>
      <c r="P28" s="19"/>
      <c r="Q28" s="101">
        <f t="shared" si="1"/>
        <v>-2206</v>
      </c>
      <c r="R28" s="101"/>
    </row>
    <row r="29" spans="1:18" ht="21.75" customHeight="1">
      <c r="A29" s="7" t="s">
        <v>19</v>
      </c>
      <c r="C29" s="50">
        <v>0</v>
      </c>
      <c r="D29" s="52"/>
      <c r="E29" s="25">
        <v>0</v>
      </c>
      <c r="F29" s="22"/>
      <c r="G29" s="25">
        <v>0</v>
      </c>
      <c r="H29" s="22"/>
      <c r="I29" s="33">
        <f t="shared" si="0"/>
        <v>0</v>
      </c>
      <c r="K29" s="50">
        <v>1368000</v>
      </c>
      <c r="M29" s="24">
        <v>5067205726</v>
      </c>
      <c r="N29" s="19"/>
      <c r="O29" s="24">
        <v>4569130946</v>
      </c>
      <c r="P29" s="19"/>
      <c r="Q29" s="101">
        <f t="shared" si="1"/>
        <v>498074780</v>
      </c>
      <c r="R29" s="101"/>
    </row>
    <row r="30" spans="1:18" ht="21.75" customHeight="1">
      <c r="A30" s="7" t="s">
        <v>45</v>
      </c>
      <c r="C30" s="50">
        <v>0</v>
      </c>
      <c r="D30" s="52"/>
      <c r="E30" s="25">
        <v>0</v>
      </c>
      <c r="F30" s="22"/>
      <c r="G30" s="25">
        <v>0</v>
      </c>
      <c r="H30" s="22"/>
      <c r="I30" s="33">
        <f t="shared" si="0"/>
        <v>0</v>
      </c>
      <c r="K30" s="50">
        <v>100000</v>
      </c>
      <c r="M30" s="24">
        <v>4965279755</v>
      </c>
      <c r="N30" s="19"/>
      <c r="O30" s="24">
        <v>4532868000</v>
      </c>
      <c r="P30" s="19"/>
      <c r="Q30" s="101">
        <f t="shared" si="1"/>
        <v>432411755</v>
      </c>
      <c r="R30" s="101"/>
    </row>
    <row r="31" spans="1:18" ht="21.75" customHeight="1">
      <c r="A31" s="12" t="s">
        <v>62</v>
      </c>
      <c r="C31" s="51">
        <v>0</v>
      </c>
      <c r="D31" s="52"/>
      <c r="E31" s="32">
        <v>0</v>
      </c>
      <c r="F31" s="22"/>
      <c r="G31" s="32">
        <v>0</v>
      </c>
      <c r="H31" s="22"/>
      <c r="I31" s="33">
        <f t="shared" si="0"/>
        <v>0</v>
      </c>
      <c r="K31" s="51">
        <v>1</v>
      </c>
      <c r="M31" s="27">
        <v>1</v>
      </c>
      <c r="N31" s="19"/>
      <c r="O31" s="27">
        <v>3509</v>
      </c>
      <c r="P31" s="19"/>
      <c r="Q31" s="101">
        <f t="shared" si="1"/>
        <v>-3508</v>
      </c>
      <c r="R31" s="101"/>
    </row>
    <row r="32" spans="1:18" s="17" customFormat="1" ht="21.75" customHeight="1" thickBot="1">
      <c r="A32" s="13"/>
      <c r="C32" s="48"/>
      <c r="E32" s="30">
        <f>SUM(E8:E31)</f>
        <v>36395274283</v>
      </c>
      <c r="F32" s="29"/>
      <c r="G32" s="30">
        <f>SUM(G8:G31)</f>
        <v>33052533462</v>
      </c>
      <c r="H32" s="29"/>
      <c r="I32" s="30">
        <f>SUM(I8:I31)</f>
        <v>3342740821</v>
      </c>
      <c r="K32" s="48"/>
      <c r="M32" s="30">
        <f>SUM(M8:M31)</f>
        <v>135576056527</v>
      </c>
      <c r="N32" s="29"/>
      <c r="O32" s="30">
        <f>SUM(O8:O31)</f>
        <v>123563208472</v>
      </c>
      <c r="P32" s="29"/>
      <c r="Q32" s="30">
        <f t="shared" ref="Q32:R32" si="2">SUM(Q8:Q31)</f>
        <v>12012848055</v>
      </c>
      <c r="R32" s="30">
        <f t="shared" si="2"/>
        <v>0</v>
      </c>
    </row>
    <row r="33" spans="11:17" ht="13.5" thickTop="1"/>
    <row r="34" spans="11:17">
      <c r="Q34" s="70"/>
    </row>
    <row r="35" spans="11:17">
      <c r="O35" s="35"/>
      <c r="Q35" s="73">
        <v>12824352753</v>
      </c>
    </row>
    <row r="36" spans="11:17">
      <c r="K36" s="14"/>
      <c r="O36" s="19"/>
      <c r="Q36" s="73">
        <v>681937813</v>
      </c>
    </row>
    <row r="37" spans="11:17">
      <c r="Q37" s="73">
        <v>129566885</v>
      </c>
    </row>
    <row r="38" spans="11:17">
      <c r="Q38" s="72">
        <f>Q35-Q36-Q37</f>
        <v>12012848055</v>
      </c>
    </row>
    <row r="39" spans="11:17">
      <c r="Q39" s="72">
        <f>Q38-Q32</f>
        <v>0</v>
      </c>
    </row>
  </sheetData>
  <mergeCells count="3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9:R29"/>
    <mergeCell ref="Q30:R30"/>
    <mergeCell ref="Q31:R31"/>
    <mergeCell ref="Q23:R23"/>
    <mergeCell ref="Q24:R24"/>
    <mergeCell ref="Q25:R25"/>
    <mergeCell ref="Q26:R26"/>
    <mergeCell ref="Q27:R2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9"/>
  <sheetViews>
    <sheetView rightToLeft="1" topLeftCell="A46" workbookViewId="0">
      <selection activeCell="Z63" sqref="Z63"/>
    </sheetView>
  </sheetViews>
  <sheetFormatPr defaultRowHeight="12.75"/>
  <cols>
    <col min="1" max="1" width="3.5703125" bestFit="1" customWidth="1"/>
    <col min="2" max="2" width="2.5703125" customWidth="1"/>
    <col min="3" max="3" width="19.85546875" customWidth="1"/>
    <col min="4" max="5" width="1.28515625" customWidth="1"/>
    <col min="6" max="6" width="12" style="16" bestFit="1" customWidth="1"/>
    <col min="7" max="7" width="1.28515625" customWidth="1"/>
    <col min="8" max="8" width="18.28515625" bestFit="1" customWidth="1"/>
    <col min="9" max="9" width="1.28515625" customWidth="1"/>
    <col min="10" max="10" width="16.5703125" bestFit="1" customWidth="1"/>
    <col min="11" max="11" width="1.28515625" customWidth="1"/>
    <col min="12" max="12" width="10.7109375" bestFit="1" customWidth="1"/>
    <col min="13" max="13" width="1.28515625" customWidth="1"/>
    <col min="14" max="14" width="16.42578125" bestFit="1" customWidth="1"/>
    <col min="15" max="15" width="1.28515625" customWidth="1"/>
    <col min="16" max="16" width="12" bestFit="1" customWidth="1"/>
    <col min="17" max="17" width="1.28515625" customWidth="1"/>
    <col min="18" max="18" width="17.28515625" bestFit="1" customWidth="1"/>
    <col min="19" max="19" width="1.28515625" customWidth="1"/>
    <col min="20" max="20" width="12.28515625" bestFit="1" customWidth="1"/>
    <col min="21" max="21" width="1.28515625" customWidth="1"/>
    <col min="22" max="22" width="16.28515625" bestFit="1" customWidth="1"/>
    <col min="23" max="23" width="1.28515625" customWidth="1"/>
    <col min="24" max="24" width="18.85546875" bestFit="1" customWidth="1"/>
    <col min="25" max="25" width="1.28515625" customWidth="1"/>
    <col min="26" max="26" width="18" bestFit="1" customWidth="1"/>
    <col min="27" max="27" width="1.28515625" customWidth="1"/>
    <col min="28" max="28" width="18.28515625" style="16" bestFit="1" customWidth="1"/>
    <col min="29" max="29" width="0.28515625" customWidth="1"/>
    <col min="32" max="32" width="0" hidden="1" customWidth="1"/>
  </cols>
  <sheetData>
    <row r="1" spans="1:32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32" ht="25.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32" ht="25.5">
      <c r="A3" s="77" t="s">
        <v>210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1:32" ht="24">
      <c r="A4" s="1" t="s">
        <v>3</v>
      </c>
      <c r="B4" s="88" t="s">
        <v>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</row>
    <row r="5" spans="1:32" ht="24">
      <c r="A5" s="88" t="s">
        <v>5</v>
      </c>
      <c r="B5" s="88"/>
      <c r="C5" s="88" t="s">
        <v>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</row>
    <row r="6" spans="1:32" ht="21.75" customHeight="1">
      <c r="F6" s="86" t="s">
        <v>7</v>
      </c>
      <c r="G6" s="86"/>
      <c r="H6" s="86"/>
      <c r="I6" s="86"/>
      <c r="J6" s="86"/>
      <c r="L6" s="86" t="s">
        <v>8</v>
      </c>
      <c r="M6" s="86"/>
      <c r="N6" s="86"/>
      <c r="O6" s="86"/>
      <c r="P6" s="86"/>
      <c r="Q6" s="86"/>
      <c r="R6" s="86"/>
      <c r="T6" s="86" t="s">
        <v>9</v>
      </c>
      <c r="U6" s="86"/>
      <c r="V6" s="86"/>
      <c r="W6" s="86"/>
      <c r="X6" s="86"/>
      <c r="Y6" s="86"/>
      <c r="Z6" s="86"/>
      <c r="AA6" s="86"/>
      <c r="AB6" s="86"/>
    </row>
    <row r="7" spans="1:32" ht="18" customHeight="1">
      <c r="F7" s="15"/>
      <c r="G7" s="3"/>
      <c r="H7" s="3"/>
      <c r="I7" s="3"/>
      <c r="J7" s="3"/>
      <c r="L7" s="84" t="s">
        <v>10</v>
      </c>
      <c r="M7" s="84"/>
      <c r="N7" s="84"/>
      <c r="O7" s="3"/>
      <c r="P7" s="84" t="s">
        <v>11</v>
      </c>
      <c r="Q7" s="84"/>
      <c r="R7" s="84"/>
      <c r="T7" s="3"/>
      <c r="U7" s="3"/>
      <c r="V7" s="3"/>
      <c r="W7" s="3"/>
      <c r="X7" s="3"/>
      <c r="Y7" s="3"/>
      <c r="Z7" s="3"/>
      <c r="AA7" s="3"/>
      <c r="AB7" s="15"/>
    </row>
    <row r="8" spans="1:32" ht="14.45" customHeight="1">
      <c r="A8" s="85"/>
      <c r="B8" s="85"/>
      <c r="C8" s="85"/>
      <c r="E8" s="86" t="s">
        <v>12</v>
      </c>
      <c r="F8" s="86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36" t="s">
        <v>17</v>
      </c>
    </row>
    <row r="9" spans="1:32" ht="21.75" customHeight="1">
      <c r="A9" s="82" t="s">
        <v>18</v>
      </c>
      <c r="B9" s="82"/>
      <c r="C9" s="82"/>
      <c r="E9" s="87">
        <v>2771415</v>
      </c>
      <c r="F9" s="87"/>
      <c r="G9" s="19"/>
      <c r="H9" s="20">
        <v>10860528428</v>
      </c>
      <c r="I9" s="39"/>
      <c r="J9" s="20">
        <v>4311457751.3737497</v>
      </c>
      <c r="K9" s="19"/>
      <c r="L9" s="21">
        <v>0</v>
      </c>
      <c r="M9" s="22"/>
      <c r="N9" s="21">
        <v>0</v>
      </c>
      <c r="O9" s="22"/>
      <c r="P9" s="21">
        <v>0</v>
      </c>
      <c r="Q9" s="22"/>
      <c r="R9" s="21">
        <v>0</v>
      </c>
      <c r="S9" s="19"/>
      <c r="T9" s="23">
        <v>2771415</v>
      </c>
      <c r="U9" s="19"/>
      <c r="V9" s="21">
        <v>1322</v>
      </c>
      <c r="W9" s="19"/>
      <c r="X9" s="20">
        <v>10860528428</v>
      </c>
      <c r="Y9" s="39"/>
      <c r="Z9" s="20">
        <v>3642010956.7515001</v>
      </c>
      <c r="AB9" s="37">
        <f>Z9/$AF$9</f>
        <v>4.0283173117118274E-3</v>
      </c>
      <c r="AF9" s="35">
        <v>904102302508</v>
      </c>
    </row>
    <row r="10" spans="1:32" ht="21.75" customHeight="1">
      <c r="A10" s="80" t="s">
        <v>19</v>
      </c>
      <c r="B10" s="80"/>
      <c r="C10" s="80"/>
      <c r="E10" s="81">
        <v>6000000</v>
      </c>
      <c r="F10" s="81"/>
      <c r="G10" s="19"/>
      <c r="H10" s="24">
        <v>18549308352</v>
      </c>
      <c r="I10" s="39"/>
      <c r="J10" s="24">
        <v>20690156700</v>
      </c>
      <c r="K10" s="19"/>
      <c r="L10" s="25">
        <v>0</v>
      </c>
      <c r="M10" s="22"/>
      <c r="N10" s="25">
        <v>0</v>
      </c>
      <c r="O10" s="22"/>
      <c r="P10" s="25">
        <v>0</v>
      </c>
      <c r="Q10" s="22"/>
      <c r="R10" s="25">
        <v>0</v>
      </c>
      <c r="S10" s="19"/>
      <c r="T10" s="26">
        <v>6000000</v>
      </c>
      <c r="U10" s="19"/>
      <c r="V10" s="25">
        <v>3358</v>
      </c>
      <c r="W10" s="19"/>
      <c r="X10" s="24">
        <v>18549308352</v>
      </c>
      <c r="Y10" s="39"/>
      <c r="Z10" s="24">
        <v>20028119400</v>
      </c>
      <c r="AB10" s="37">
        <f t="shared" ref="AB10:AB59" si="0">Z10/$AF$9</f>
        <v>2.2152492416446179E-2</v>
      </c>
    </row>
    <row r="11" spans="1:32" ht="21.75" customHeight="1">
      <c r="A11" s="80" t="s">
        <v>20</v>
      </c>
      <c r="B11" s="80"/>
      <c r="C11" s="80"/>
      <c r="E11" s="81">
        <v>2035520</v>
      </c>
      <c r="F11" s="81"/>
      <c r="G11" s="19"/>
      <c r="H11" s="24">
        <v>27030873222</v>
      </c>
      <c r="I11" s="39"/>
      <c r="J11" s="24">
        <v>37554464655.360001</v>
      </c>
      <c r="K11" s="19"/>
      <c r="L11" s="25">
        <v>0</v>
      </c>
      <c r="M11" s="22"/>
      <c r="N11" s="25">
        <v>0</v>
      </c>
      <c r="O11" s="22"/>
      <c r="P11" s="25">
        <v>0</v>
      </c>
      <c r="Q11" s="22"/>
      <c r="R11" s="25">
        <v>0</v>
      </c>
      <c r="S11" s="19"/>
      <c r="T11" s="26">
        <v>2035520</v>
      </c>
      <c r="U11" s="19"/>
      <c r="V11" s="25">
        <v>18490</v>
      </c>
      <c r="W11" s="19"/>
      <c r="X11" s="24">
        <v>27030873222</v>
      </c>
      <c r="Y11" s="39"/>
      <c r="Z11" s="24">
        <v>37412826049.440002</v>
      </c>
      <c r="AB11" s="37">
        <f t="shared" si="0"/>
        <v>4.1381186560034179E-2</v>
      </c>
    </row>
    <row r="12" spans="1:32" ht="21.75" customHeight="1">
      <c r="A12" s="80" t="s">
        <v>21</v>
      </c>
      <c r="B12" s="80"/>
      <c r="C12" s="80"/>
      <c r="E12" s="81">
        <v>72634517</v>
      </c>
      <c r="F12" s="81"/>
      <c r="G12" s="19"/>
      <c r="H12" s="24">
        <v>46471169788</v>
      </c>
      <c r="I12" s="39"/>
      <c r="J12" s="24">
        <v>44115630732.172302</v>
      </c>
      <c r="K12" s="19"/>
      <c r="L12" s="25">
        <v>0</v>
      </c>
      <c r="M12" s="22"/>
      <c r="N12" s="25">
        <v>0</v>
      </c>
      <c r="O12" s="22"/>
      <c r="P12" s="25">
        <v>0</v>
      </c>
      <c r="Q12" s="22"/>
      <c r="R12" s="25">
        <v>0</v>
      </c>
      <c r="S12" s="19"/>
      <c r="T12" s="26">
        <v>72634517</v>
      </c>
      <c r="U12" s="19"/>
      <c r="V12" s="25">
        <v>611</v>
      </c>
      <c r="W12" s="19"/>
      <c r="X12" s="24">
        <v>46471169788</v>
      </c>
      <c r="Y12" s="39"/>
      <c r="Z12" s="24">
        <v>44115630732.172302</v>
      </c>
      <c r="AB12" s="37">
        <f t="shared" si="0"/>
        <v>4.8794954519853072E-2</v>
      </c>
    </row>
    <row r="13" spans="1:32" ht="21.75" customHeight="1">
      <c r="A13" s="80" t="s">
        <v>22</v>
      </c>
      <c r="B13" s="80"/>
      <c r="C13" s="80"/>
      <c r="E13" s="81">
        <v>20000000</v>
      </c>
      <c r="F13" s="81"/>
      <c r="G13" s="19"/>
      <c r="H13" s="24">
        <v>40360282376</v>
      </c>
      <c r="I13" s="39"/>
      <c r="J13" s="24">
        <v>62784198000</v>
      </c>
      <c r="K13" s="19"/>
      <c r="L13" s="25">
        <v>0</v>
      </c>
      <c r="M13" s="22"/>
      <c r="N13" s="25">
        <v>0</v>
      </c>
      <c r="O13" s="22"/>
      <c r="P13" s="25">
        <v>0</v>
      </c>
      <c r="Q13" s="22"/>
      <c r="R13" s="25">
        <v>0</v>
      </c>
      <c r="S13" s="19"/>
      <c r="T13" s="26">
        <v>20000000</v>
      </c>
      <c r="U13" s="19"/>
      <c r="V13" s="25">
        <v>3048</v>
      </c>
      <c r="W13" s="19"/>
      <c r="X13" s="24">
        <v>40360282376</v>
      </c>
      <c r="Y13" s="39"/>
      <c r="Z13" s="24">
        <v>60597288000</v>
      </c>
      <c r="AB13" s="37">
        <f t="shared" si="0"/>
        <v>6.702481326715104E-2</v>
      </c>
    </row>
    <row r="14" spans="1:32" ht="21.75" customHeight="1">
      <c r="A14" s="80" t="s">
        <v>23</v>
      </c>
      <c r="B14" s="80"/>
      <c r="C14" s="80"/>
      <c r="E14" s="81">
        <v>3400000</v>
      </c>
      <c r="F14" s="81"/>
      <c r="G14" s="19"/>
      <c r="H14" s="24">
        <v>8158147631</v>
      </c>
      <c r="I14" s="39"/>
      <c r="J14" s="24">
        <v>15175167300</v>
      </c>
      <c r="K14" s="19"/>
      <c r="L14" s="25">
        <v>0</v>
      </c>
      <c r="M14" s="22"/>
      <c r="N14" s="25">
        <v>0</v>
      </c>
      <c r="O14" s="22"/>
      <c r="P14" s="25">
        <v>0</v>
      </c>
      <c r="Q14" s="22"/>
      <c r="R14" s="25">
        <v>0</v>
      </c>
      <c r="S14" s="19"/>
      <c r="T14" s="26">
        <v>3400000</v>
      </c>
      <c r="U14" s="19"/>
      <c r="V14" s="25">
        <v>4219</v>
      </c>
      <c r="W14" s="19"/>
      <c r="X14" s="24">
        <v>8158147631</v>
      </c>
      <c r="Y14" s="39"/>
      <c r="Z14" s="24">
        <v>14259249630</v>
      </c>
      <c r="AB14" s="37">
        <f t="shared" si="0"/>
        <v>1.5771721397506148E-2</v>
      </c>
    </row>
    <row r="15" spans="1:32" ht="21.75" customHeight="1">
      <c r="A15" s="80" t="s">
        <v>24</v>
      </c>
      <c r="B15" s="80"/>
      <c r="C15" s="80"/>
      <c r="E15" s="81">
        <v>350000</v>
      </c>
      <c r="F15" s="81"/>
      <c r="G15" s="19"/>
      <c r="H15" s="24">
        <v>718151490</v>
      </c>
      <c r="I15" s="39"/>
      <c r="J15" s="24">
        <v>1067758807.5</v>
      </c>
      <c r="K15" s="19"/>
      <c r="L15" s="25">
        <v>0</v>
      </c>
      <c r="M15" s="22"/>
      <c r="N15" s="25">
        <v>0</v>
      </c>
      <c r="O15" s="22"/>
      <c r="P15" s="25">
        <v>0</v>
      </c>
      <c r="Q15" s="22"/>
      <c r="R15" s="25">
        <v>0</v>
      </c>
      <c r="S15" s="19"/>
      <c r="T15" s="26">
        <v>350000</v>
      </c>
      <c r="U15" s="19"/>
      <c r="V15" s="25">
        <v>3146</v>
      </c>
      <c r="W15" s="19"/>
      <c r="X15" s="24">
        <v>718151490</v>
      </c>
      <c r="Y15" s="39"/>
      <c r="Z15" s="24">
        <v>1094548457</v>
      </c>
      <c r="AB15" s="37">
        <f t="shared" si="0"/>
        <v>1.2106466867341209E-3</v>
      </c>
    </row>
    <row r="16" spans="1:32" ht="21.75" customHeight="1">
      <c r="A16" s="80" t="s">
        <v>25</v>
      </c>
      <c r="B16" s="80"/>
      <c r="C16" s="80"/>
      <c r="E16" s="81">
        <v>1891700</v>
      </c>
      <c r="F16" s="81"/>
      <c r="G16" s="19"/>
      <c r="H16" s="24">
        <v>6613179564</v>
      </c>
      <c r="I16" s="39"/>
      <c r="J16" s="24">
        <v>5043351840.5699997</v>
      </c>
      <c r="K16" s="19"/>
      <c r="L16" s="25">
        <v>0</v>
      </c>
      <c r="M16" s="22"/>
      <c r="N16" s="25">
        <v>0</v>
      </c>
      <c r="O16" s="22"/>
      <c r="P16" s="25">
        <v>0</v>
      </c>
      <c r="Q16" s="22"/>
      <c r="R16" s="25">
        <v>0</v>
      </c>
      <c r="S16" s="19"/>
      <c r="T16" s="26">
        <v>1891700</v>
      </c>
      <c r="U16" s="19"/>
      <c r="V16" s="25">
        <v>2413</v>
      </c>
      <c r="W16" s="19"/>
      <c r="X16" s="24">
        <v>6613179564</v>
      </c>
      <c r="Y16" s="39"/>
      <c r="Z16" s="24">
        <v>4537512301.0050001</v>
      </c>
      <c r="AB16" s="37">
        <f t="shared" si="0"/>
        <v>5.0188040539415057E-3</v>
      </c>
    </row>
    <row r="17" spans="1:28" ht="21.75" customHeight="1">
      <c r="A17" s="80" t="s">
        <v>26</v>
      </c>
      <c r="B17" s="80"/>
      <c r="C17" s="80"/>
      <c r="E17" s="81">
        <v>850000</v>
      </c>
      <c r="F17" s="81"/>
      <c r="G17" s="19"/>
      <c r="H17" s="24">
        <v>3312621228</v>
      </c>
      <c r="I17" s="39"/>
      <c r="J17" s="24">
        <v>4858419375</v>
      </c>
      <c r="K17" s="19"/>
      <c r="L17" s="25">
        <v>0</v>
      </c>
      <c r="M17" s="22"/>
      <c r="N17" s="25">
        <v>0</v>
      </c>
      <c r="O17" s="22"/>
      <c r="P17" s="25">
        <v>0</v>
      </c>
      <c r="Q17" s="22"/>
      <c r="R17" s="25">
        <v>0</v>
      </c>
      <c r="S17" s="19"/>
      <c r="T17" s="26">
        <v>850000</v>
      </c>
      <c r="U17" s="19"/>
      <c r="V17" s="25">
        <v>4990</v>
      </c>
      <c r="W17" s="19"/>
      <c r="X17" s="24">
        <v>3312621228</v>
      </c>
      <c r="Y17" s="39"/>
      <c r="Z17" s="24">
        <v>4216263075</v>
      </c>
      <c r="AB17" s="37">
        <f t="shared" si="0"/>
        <v>4.6634800766506088E-3</v>
      </c>
    </row>
    <row r="18" spans="1:28" ht="21.75" customHeight="1">
      <c r="A18" s="80" t="s">
        <v>27</v>
      </c>
      <c r="B18" s="80"/>
      <c r="C18" s="80"/>
      <c r="E18" s="81">
        <v>3000000</v>
      </c>
      <c r="F18" s="81"/>
      <c r="G18" s="19"/>
      <c r="H18" s="24">
        <v>10559936097</v>
      </c>
      <c r="I18" s="39"/>
      <c r="J18" s="24">
        <v>14165212500</v>
      </c>
      <c r="K18" s="19"/>
      <c r="L18" s="25">
        <v>0</v>
      </c>
      <c r="M18" s="22"/>
      <c r="N18" s="25">
        <v>0</v>
      </c>
      <c r="O18" s="22"/>
      <c r="P18" s="25">
        <v>0</v>
      </c>
      <c r="Q18" s="22"/>
      <c r="R18" s="25">
        <v>0</v>
      </c>
      <c r="S18" s="19"/>
      <c r="T18" s="26">
        <v>3000000</v>
      </c>
      <c r="U18" s="19"/>
      <c r="V18" s="25">
        <v>4840</v>
      </c>
      <c r="W18" s="19"/>
      <c r="X18" s="24">
        <v>10559936097</v>
      </c>
      <c r="Y18" s="39"/>
      <c r="Z18" s="24">
        <v>14433606000</v>
      </c>
      <c r="AB18" s="37">
        <f t="shared" si="0"/>
        <v>1.5964571664026133E-2</v>
      </c>
    </row>
    <row r="19" spans="1:28" ht="21.75" customHeight="1">
      <c r="A19" s="80" t="s">
        <v>28</v>
      </c>
      <c r="B19" s="80"/>
      <c r="C19" s="80"/>
      <c r="E19" s="81">
        <v>1100000</v>
      </c>
      <c r="F19" s="81"/>
      <c r="G19" s="19"/>
      <c r="H19" s="24">
        <v>18629302220</v>
      </c>
      <c r="I19" s="39"/>
      <c r="J19" s="24">
        <v>12279499650</v>
      </c>
      <c r="K19" s="19"/>
      <c r="L19" s="25">
        <v>0</v>
      </c>
      <c r="M19" s="22"/>
      <c r="N19" s="25">
        <v>0</v>
      </c>
      <c r="O19" s="22"/>
      <c r="P19" s="25">
        <v>0</v>
      </c>
      <c r="Q19" s="22"/>
      <c r="R19" s="25">
        <v>0</v>
      </c>
      <c r="S19" s="19"/>
      <c r="T19" s="26">
        <v>1100000</v>
      </c>
      <c r="U19" s="19"/>
      <c r="V19" s="25">
        <v>9830</v>
      </c>
      <c r="W19" s="19"/>
      <c r="X19" s="24">
        <v>18629302220</v>
      </c>
      <c r="Y19" s="39"/>
      <c r="Z19" s="24">
        <v>10748662650</v>
      </c>
      <c r="AB19" s="37">
        <f t="shared" si="0"/>
        <v>1.188876814071037E-2</v>
      </c>
    </row>
    <row r="20" spans="1:28" ht="21.75" customHeight="1">
      <c r="A20" s="80" t="s">
        <v>29</v>
      </c>
      <c r="B20" s="80"/>
      <c r="C20" s="80"/>
      <c r="E20" s="81">
        <v>50170</v>
      </c>
      <c r="F20" s="81"/>
      <c r="G20" s="19"/>
      <c r="H20" s="24">
        <v>3403539156</v>
      </c>
      <c r="I20" s="39"/>
      <c r="J20" s="24">
        <v>3163348515.5549998</v>
      </c>
      <c r="K20" s="19"/>
      <c r="L20" s="25">
        <v>0</v>
      </c>
      <c r="M20" s="22"/>
      <c r="N20" s="25">
        <v>0</v>
      </c>
      <c r="O20" s="22"/>
      <c r="P20" s="25">
        <v>0</v>
      </c>
      <c r="Q20" s="22"/>
      <c r="R20" s="25">
        <v>0</v>
      </c>
      <c r="S20" s="19"/>
      <c r="T20" s="26">
        <v>50170</v>
      </c>
      <c r="U20" s="19"/>
      <c r="V20" s="25">
        <v>61820</v>
      </c>
      <c r="W20" s="19"/>
      <c r="X20" s="24">
        <v>3403539156</v>
      </c>
      <c r="Y20" s="39"/>
      <c r="Z20" s="24">
        <v>3083055419.0700002</v>
      </c>
      <c r="AB20" s="37">
        <f t="shared" si="0"/>
        <v>3.4100736283023897E-3</v>
      </c>
    </row>
    <row r="21" spans="1:28" ht="21.75" customHeight="1">
      <c r="A21" s="80" t="s">
        <v>30</v>
      </c>
      <c r="B21" s="80"/>
      <c r="C21" s="80"/>
      <c r="E21" s="81">
        <v>8660149</v>
      </c>
      <c r="F21" s="81"/>
      <c r="G21" s="19"/>
      <c r="H21" s="24">
        <v>8392582424</v>
      </c>
      <c r="I21" s="39"/>
      <c r="J21" s="24">
        <v>14273093806.1001</v>
      </c>
      <c r="K21" s="19"/>
      <c r="L21" s="25">
        <v>0</v>
      </c>
      <c r="M21" s="22"/>
      <c r="N21" s="25">
        <v>0</v>
      </c>
      <c r="O21" s="22"/>
      <c r="P21" s="25">
        <v>0</v>
      </c>
      <c r="Q21" s="22"/>
      <c r="R21" s="25">
        <v>0</v>
      </c>
      <c r="S21" s="19"/>
      <c r="T21" s="26">
        <v>8660149</v>
      </c>
      <c r="U21" s="19"/>
      <c r="V21" s="25">
        <v>1430</v>
      </c>
      <c r="W21" s="19"/>
      <c r="X21" s="24">
        <v>8392582424</v>
      </c>
      <c r="Y21" s="39"/>
      <c r="Z21" s="24">
        <v>12310328192.2335</v>
      </c>
      <c r="AB21" s="37">
        <f t="shared" si="0"/>
        <v>1.3616078797813449E-2</v>
      </c>
    </row>
    <row r="22" spans="1:28" ht="21.75" customHeight="1">
      <c r="A22" s="80" t="s">
        <v>31</v>
      </c>
      <c r="B22" s="80"/>
      <c r="C22" s="80"/>
      <c r="E22" s="81">
        <v>8922398</v>
      </c>
      <c r="F22" s="81"/>
      <c r="G22" s="19"/>
      <c r="H22" s="24">
        <v>21021488191</v>
      </c>
      <c r="I22" s="39"/>
      <c r="J22" s="24">
        <v>63326871485.765999</v>
      </c>
      <c r="K22" s="19"/>
      <c r="L22" s="25">
        <v>0</v>
      </c>
      <c r="M22" s="22"/>
      <c r="N22" s="25">
        <v>0</v>
      </c>
      <c r="O22" s="22"/>
      <c r="P22" s="25">
        <v>0</v>
      </c>
      <c r="Q22" s="22"/>
      <c r="R22" s="25">
        <v>0</v>
      </c>
      <c r="S22" s="19"/>
      <c r="T22" s="26">
        <v>8922398</v>
      </c>
      <c r="U22" s="19"/>
      <c r="V22" s="25">
        <v>6810</v>
      </c>
      <c r="W22" s="19"/>
      <c r="X22" s="24">
        <v>21021488191</v>
      </c>
      <c r="Y22" s="39"/>
      <c r="Z22" s="24">
        <v>60399999274.238998</v>
      </c>
      <c r="AB22" s="37">
        <f t="shared" si="0"/>
        <v>6.6806598220896074E-2</v>
      </c>
    </row>
    <row r="23" spans="1:28" ht="21.75" customHeight="1">
      <c r="A23" s="80" t="s">
        <v>32</v>
      </c>
      <c r="B23" s="80"/>
      <c r="C23" s="80"/>
      <c r="E23" s="81">
        <v>1900000</v>
      </c>
      <c r="F23" s="81"/>
      <c r="G23" s="19"/>
      <c r="H23" s="24">
        <v>4807312155</v>
      </c>
      <c r="I23" s="39"/>
      <c r="J23" s="24">
        <v>5226019065</v>
      </c>
      <c r="K23" s="19"/>
      <c r="L23" s="25">
        <v>0</v>
      </c>
      <c r="M23" s="22"/>
      <c r="N23" s="25">
        <v>0</v>
      </c>
      <c r="O23" s="22"/>
      <c r="P23" s="25">
        <v>0</v>
      </c>
      <c r="Q23" s="22"/>
      <c r="R23" s="25">
        <v>0</v>
      </c>
      <c r="S23" s="19"/>
      <c r="T23" s="26">
        <v>1900000</v>
      </c>
      <c r="U23" s="19"/>
      <c r="V23" s="25">
        <v>2083</v>
      </c>
      <c r="W23" s="19"/>
      <c r="X23" s="24">
        <v>4807312155</v>
      </c>
      <c r="Y23" s="39"/>
      <c r="Z23" s="24">
        <v>3934151685</v>
      </c>
      <c r="AB23" s="37">
        <f t="shared" si="0"/>
        <v>4.3514452668537351E-3</v>
      </c>
    </row>
    <row r="24" spans="1:28" ht="21.75" customHeight="1">
      <c r="A24" s="80" t="s">
        <v>33</v>
      </c>
      <c r="B24" s="80"/>
      <c r="C24" s="80"/>
      <c r="E24" s="81">
        <v>428500</v>
      </c>
      <c r="F24" s="81"/>
      <c r="G24" s="19"/>
      <c r="H24" s="24">
        <v>18306601308</v>
      </c>
      <c r="I24" s="39"/>
      <c r="J24" s="24">
        <v>20211347666.25</v>
      </c>
      <c r="K24" s="19"/>
      <c r="L24" s="25">
        <v>0</v>
      </c>
      <c r="M24" s="22"/>
      <c r="N24" s="25">
        <v>0</v>
      </c>
      <c r="O24" s="22"/>
      <c r="P24" s="25">
        <v>0</v>
      </c>
      <c r="Q24" s="22"/>
      <c r="R24" s="25">
        <v>0</v>
      </c>
      <c r="S24" s="19"/>
      <c r="T24" s="26">
        <v>428500</v>
      </c>
      <c r="U24" s="19"/>
      <c r="V24" s="25">
        <v>52250</v>
      </c>
      <c r="W24" s="19"/>
      <c r="X24" s="24">
        <v>18306601308</v>
      </c>
      <c r="Y24" s="39"/>
      <c r="Z24" s="24">
        <v>22255909706.25</v>
      </c>
      <c r="AB24" s="37">
        <f t="shared" si="0"/>
        <v>2.4616583371717567E-2</v>
      </c>
    </row>
    <row r="25" spans="1:28" ht="21.75" customHeight="1">
      <c r="A25" s="80" t="s">
        <v>34</v>
      </c>
      <c r="B25" s="80"/>
      <c r="C25" s="80"/>
      <c r="E25" s="81">
        <v>1500000</v>
      </c>
      <c r="F25" s="81"/>
      <c r="G25" s="19"/>
      <c r="H25" s="24">
        <v>9391019309</v>
      </c>
      <c r="I25" s="39"/>
      <c r="J25" s="24">
        <v>10691007750</v>
      </c>
      <c r="K25" s="19"/>
      <c r="L25" s="25">
        <v>0</v>
      </c>
      <c r="M25" s="22"/>
      <c r="N25" s="25">
        <v>0</v>
      </c>
      <c r="O25" s="22"/>
      <c r="P25" s="25">
        <v>0</v>
      </c>
      <c r="Q25" s="22"/>
      <c r="R25" s="25">
        <v>0</v>
      </c>
      <c r="S25" s="19"/>
      <c r="T25" s="26">
        <v>1500000</v>
      </c>
      <c r="U25" s="19"/>
      <c r="V25" s="25">
        <v>6440</v>
      </c>
      <c r="W25" s="19"/>
      <c r="X25" s="24">
        <v>9391019309</v>
      </c>
      <c r="Y25" s="39"/>
      <c r="Z25" s="24">
        <v>9602523000</v>
      </c>
      <c r="AB25" s="37">
        <f t="shared" si="0"/>
        <v>1.0621058007885155E-2</v>
      </c>
    </row>
    <row r="26" spans="1:28" ht="21.75" customHeight="1">
      <c r="A26" s="80" t="s">
        <v>35</v>
      </c>
      <c r="B26" s="80"/>
      <c r="C26" s="80"/>
      <c r="E26" s="81">
        <v>617383</v>
      </c>
      <c r="F26" s="81"/>
      <c r="G26" s="19"/>
      <c r="H26" s="24">
        <v>1854876906</v>
      </c>
      <c r="I26" s="39"/>
      <c r="J26" s="24">
        <v>1861994838.8691001</v>
      </c>
      <c r="K26" s="19"/>
      <c r="L26" s="25">
        <v>0</v>
      </c>
      <c r="M26" s="22"/>
      <c r="N26" s="25">
        <v>0</v>
      </c>
      <c r="O26" s="22"/>
      <c r="P26" s="25">
        <v>0</v>
      </c>
      <c r="Q26" s="22"/>
      <c r="R26" s="25">
        <v>0</v>
      </c>
      <c r="S26" s="19"/>
      <c r="T26" s="26">
        <v>617383</v>
      </c>
      <c r="U26" s="19"/>
      <c r="V26" s="25">
        <v>3034</v>
      </c>
      <c r="W26" s="19"/>
      <c r="X26" s="24">
        <v>1854876906</v>
      </c>
      <c r="Y26" s="39"/>
      <c r="Z26" s="24">
        <v>1861994838.8691001</v>
      </c>
      <c r="AB26" s="37">
        <f t="shared" si="0"/>
        <v>2.0594957381525132E-3</v>
      </c>
    </row>
    <row r="27" spans="1:28" ht="21.75" customHeight="1">
      <c r="A27" s="80" t="s">
        <v>36</v>
      </c>
      <c r="B27" s="80"/>
      <c r="C27" s="80"/>
      <c r="E27" s="81">
        <v>595000</v>
      </c>
      <c r="F27" s="81"/>
      <c r="G27" s="19"/>
      <c r="H27" s="24">
        <v>11029405607</v>
      </c>
      <c r="I27" s="39"/>
      <c r="J27" s="24">
        <v>17507208600</v>
      </c>
      <c r="K27" s="19"/>
      <c r="L27" s="25">
        <v>0</v>
      </c>
      <c r="M27" s="22"/>
      <c r="N27" s="25">
        <v>0</v>
      </c>
      <c r="O27" s="22"/>
      <c r="P27" s="25">
        <v>0</v>
      </c>
      <c r="Q27" s="22"/>
      <c r="R27" s="25">
        <v>0</v>
      </c>
      <c r="S27" s="19"/>
      <c r="T27" s="26">
        <v>595000</v>
      </c>
      <c r="U27" s="19"/>
      <c r="V27" s="25">
        <v>33100</v>
      </c>
      <c r="W27" s="19"/>
      <c r="X27" s="24">
        <v>11029405607</v>
      </c>
      <c r="Y27" s="39"/>
      <c r="Z27" s="24">
        <v>19577317725</v>
      </c>
      <c r="AB27" s="37">
        <f t="shared" si="0"/>
        <v>2.1653874424047016E-2</v>
      </c>
    </row>
    <row r="28" spans="1:28" ht="21.75" customHeight="1">
      <c r="A28" s="80" t="s">
        <v>37</v>
      </c>
      <c r="B28" s="80"/>
      <c r="C28" s="80"/>
      <c r="E28" s="81">
        <v>800000</v>
      </c>
      <c r="F28" s="81"/>
      <c r="G28" s="19"/>
      <c r="H28" s="24">
        <v>3972482991</v>
      </c>
      <c r="I28" s="39"/>
      <c r="J28" s="24">
        <v>4190914800</v>
      </c>
      <c r="K28" s="19"/>
      <c r="L28" s="25">
        <v>0</v>
      </c>
      <c r="M28" s="22"/>
      <c r="N28" s="25">
        <v>0</v>
      </c>
      <c r="O28" s="22"/>
      <c r="P28" s="25">
        <v>0</v>
      </c>
      <c r="Q28" s="22"/>
      <c r="R28" s="25">
        <v>0</v>
      </c>
      <c r="S28" s="19"/>
      <c r="T28" s="26">
        <v>800000</v>
      </c>
      <c r="U28" s="19"/>
      <c r="V28" s="25">
        <v>4980</v>
      </c>
      <c r="W28" s="19"/>
      <c r="X28" s="24">
        <v>3972482991</v>
      </c>
      <c r="Y28" s="39"/>
      <c r="Z28" s="24">
        <v>3960295200</v>
      </c>
      <c r="AB28" s="37">
        <f t="shared" si="0"/>
        <v>4.3803618119476664E-3</v>
      </c>
    </row>
    <row r="29" spans="1:28" ht="21.75" customHeight="1">
      <c r="A29" s="80" t="s">
        <v>38</v>
      </c>
      <c r="B29" s="80"/>
      <c r="C29" s="80"/>
      <c r="E29" s="81">
        <v>1117000</v>
      </c>
      <c r="F29" s="81"/>
      <c r="G29" s="19"/>
      <c r="H29" s="24">
        <v>2695062839</v>
      </c>
      <c r="I29" s="39"/>
      <c r="J29" s="24">
        <v>3215584749.5999999</v>
      </c>
      <c r="K29" s="19"/>
      <c r="L29" s="25">
        <v>0</v>
      </c>
      <c r="M29" s="22"/>
      <c r="N29" s="25">
        <v>0</v>
      </c>
      <c r="O29" s="22"/>
      <c r="P29" s="25">
        <v>0</v>
      </c>
      <c r="Q29" s="22"/>
      <c r="R29" s="25">
        <v>0</v>
      </c>
      <c r="S29" s="19"/>
      <c r="T29" s="26">
        <v>1117000</v>
      </c>
      <c r="U29" s="19"/>
      <c r="V29" s="25">
        <v>2715</v>
      </c>
      <c r="W29" s="19"/>
      <c r="X29" s="24">
        <v>2695062839</v>
      </c>
      <c r="Y29" s="39"/>
      <c r="Z29" s="24">
        <v>3014610702.75</v>
      </c>
      <c r="AB29" s="37">
        <f t="shared" si="0"/>
        <v>3.3343690137580696E-3</v>
      </c>
    </row>
    <row r="30" spans="1:28" ht="21.75" customHeight="1">
      <c r="A30" s="80" t="s">
        <v>39</v>
      </c>
      <c r="B30" s="80"/>
      <c r="C30" s="80"/>
      <c r="E30" s="81">
        <v>33000000</v>
      </c>
      <c r="F30" s="81"/>
      <c r="G30" s="19"/>
      <c r="H30" s="24">
        <v>40729808206</v>
      </c>
      <c r="I30" s="39"/>
      <c r="J30" s="24">
        <v>45006607800</v>
      </c>
      <c r="K30" s="19"/>
      <c r="L30" s="25">
        <v>0</v>
      </c>
      <c r="M30" s="22"/>
      <c r="N30" s="25">
        <v>0</v>
      </c>
      <c r="O30" s="22"/>
      <c r="P30" s="24">
        <v>-3200000</v>
      </c>
      <c r="Q30" s="22"/>
      <c r="R30" s="24">
        <v>4500744380</v>
      </c>
      <c r="S30" s="19"/>
      <c r="T30" s="26">
        <v>29800000</v>
      </c>
      <c r="U30" s="19"/>
      <c r="V30" s="25">
        <v>1295</v>
      </c>
      <c r="W30" s="19"/>
      <c r="X30" s="24">
        <v>36780251048</v>
      </c>
      <c r="Y30" s="39"/>
      <c r="Z30" s="24">
        <v>38361383543</v>
      </c>
      <c r="AB30" s="37">
        <f t="shared" si="0"/>
        <v>4.243035709187408E-2</v>
      </c>
    </row>
    <row r="31" spans="1:28" ht="21.75" customHeight="1">
      <c r="A31" s="80" t="s">
        <v>40</v>
      </c>
      <c r="B31" s="80"/>
      <c r="C31" s="80"/>
      <c r="E31" s="81">
        <v>800000</v>
      </c>
      <c r="F31" s="81"/>
      <c r="G31" s="19"/>
      <c r="H31" s="24">
        <v>6037597681</v>
      </c>
      <c r="I31" s="39"/>
      <c r="J31" s="24">
        <v>6703873200</v>
      </c>
      <c r="K31" s="19"/>
      <c r="L31" s="25">
        <v>0</v>
      </c>
      <c r="M31" s="22"/>
      <c r="N31" s="25">
        <v>0</v>
      </c>
      <c r="O31" s="22"/>
      <c r="P31" s="25">
        <v>0</v>
      </c>
      <c r="Q31" s="22"/>
      <c r="R31" s="25">
        <v>0</v>
      </c>
      <c r="S31" s="19"/>
      <c r="T31" s="26">
        <v>800000</v>
      </c>
      <c r="U31" s="19"/>
      <c r="V31" s="25">
        <v>8260</v>
      </c>
      <c r="W31" s="19"/>
      <c r="X31" s="24">
        <v>6037597681</v>
      </c>
      <c r="Y31" s="39"/>
      <c r="Z31" s="24">
        <v>6568682400</v>
      </c>
      <c r="AB31" s="37">
        <f t="shared" si="0"/>
        <v>7.2654193909011495E-3</v>
      </c>
    </row>
    <row r="32" spans="1:28" ht="21.75" customHeight="1">
      <c r="A32" s="80" t="s">
        <v>41</v>
      </c>
      <c r="B32" s="80"/>
      <c r="C32" s="80"/>
      <c r="E32" s="81">
        <v>2000000</v>
      </c>
      <c r="F32" s="81"/>
      <c r="G32" s="19"/>
      <c r="H32" s="24">
        <v>6832406261</v>
      </c>
      <c r="I32" s="39"/>
      <c r="J32" s="24">
        <v>11053836000</v>
      </c>
      <c r="K32" s="19"/>
      <c r="L32" s="25">
        <v>0</v>
      </c>
      <c r="M32" s="22"/>
      <c r="N32" s="25">
        <v>0</v>
      </c>
      <c r="O32" s="22"/>
      <c r="P32" s="25">
        <v>0</v>
      </c>
      <c r="Q32" s="22"/>
      <c r="R32" s="25">
        <v>0</v>
      </c>
      <c r="S32" s="19"/>
      <c r="T32" s="26">
        <v>2000000</v>
      </c>
      <c r="U32" s="19"/>
      <c r="V32" s="25">
        <v>4554</v>
      </c>
      <c r="W32" s="19"/>
      <c r="X32" s="24">
        <v>6832406261</v>
      </c>
      <c r="Y32" s="39"/>
      <c r="Z32" s="24">
        <v>9053807400</v>
      </c>
      <c r="AB32" s="37">
        <f t="shared" si="0"/>
        <v>1.0014140407434575E-2</v>
      </c>
    </row>
    <row r="33" spans="1:28" ht="21.75" customHeight="1">
      <c r="A33" s="80" t="s">
        <v>42</v>
      </c>
      <c r="B33" s="80"/>
      <c r="C33" s="80"/>
      <c r="E33" s="81">
        <v>34948</v>
      </c>
      <c r="F33" s="81"/>
      <c r="G33" s="19"/>
      <c r="H33" s="24">
        <v>148925038</v>
      </c>
      <c r="I33" s="39"/>
      <c r="J33" s="24">
        <v>251518030.05599999</v>
      </c>
      <c r="K33" s="19"/>
      <c r="L33" s="25">
        <v>1</v>
      </c>
      <c r="M33" s="22"/>
      <c r="N33" s="25">
        <v>1</v>
      </c>
      <c r="O33" s="22"/>
      <c r="P33" s="25">
        <v>0</v>
      </c>
      <c r="Q33" s="22"/>
      <c r="R33" s="25">
        <v>0</v>
      </c>
      <c r="S33" s="19"/>
      <c r="T33" s="26">
        <v>34949</v>
      </c>
      <c r="U33" s="19"/>
      <c r="V33" s="25">
        <v>6330</v>
      </c>
      <c r="W33" s="19"/>
      <c r="X33" s="24">
        <v>148925039</v>
      </c>
      <c r="Y33" s="39"/>
      <c r="Z33" s="24">
        <v>219910868.33849999</v>
      </c>
      <c r="AB33" s="37">
        <f t="shared" si="0"/>
        <v>2.4323670864288512E-4</v>
      </c>
    </row>
    <row r="34" spans="1:28" ht="21.75" customHeight="1">
      <c r="A34" s="80" t="s">
        <v>43</v>
      </c>
      <c r="B34" s="80"/>
      <c r="C34" s="80"/>
      <c r="E34" s="81">
        <v>700000</v>
      </c>
      <c r="F34" s="81"/>
      <c r="G34" s="19"/>
      <c r="H34" s="24">
        <v>9188493978</v>
      </c>
      <c r="I34" s="39"/>
      <c r="J34" s="24">
        <v>16261663950</v>
      </c>
      <c r="K34" s="19"/>
      <c r="L34" s="25">
        <v>0</v>
      </c>
      <c r="M34" s="22"/>
      <c r="N34" s="25">
        <v>0</v>
      </c>
      <c r="O34" s="22"/>
      <c r="P34" s="25">
        <v>0</v>
      </c>
      <c r="Q34" s="22"/>
      <c r="R34" s="25">
        <v>0</v>
      </c>
      <c r="S34" s="19"/>
      <c r="T34" s="26">
        <v>700000</v>
      </c>
      <c r="U34" s="19"/>
      <c r="V34" s="25">
        <v>23470</v>
      </c>
      <c r="W34" s="19"/>
      <c r="X34" s="24">
        <v>9188493978</v>
      </c>
      <c r="Y34" s="39"/>
      <c r="Z34" s="24">
        <v>16331247450</v>
      </c>
      <c r="AB34" s="37">
        <f t="shared" si="0"/>
        <v>1.8063495032251058E-2</v>
      </c>
    </row>
    <row r="35" spans="1:28" ht="21.75" customHeight="1">
      <c r="A35" s="80" t="s">
        <v>44</v>
      </c>
      <c r="B35" s="80"/>
      <c r="C35" s="80"/>
      <c r="E35" s="81">
        <v>1000000</v>
      </c>
      <c r="F35" s="81"/>
      <c r="G35" s="19"/>
      <c r="H35" s="24">
        <v>5765170532</v>
      </c>
      <c r="I35" s="39"/>
      <c r="J35" s="24">
        <v>5218762500</v>
      </c>
      <c r="K35" s="19"/>
      <c r="L35" s="25">
        <v>0</v>
      </c>
      <c r="M35" s="22"/>
      <c r="N35" s="25">
        <v>0</v>
      </c>
      <c r="O35" s="22"/>
      <c r="P35" s="25">
        <v>0</v>
      </c>
      <c r="Q35" s="22"/>
      <c r="R35" s="25">
        <v>0</v>
      </c>
      <c r="S35" s="19"/>
      <c r="T35" s="26">
        <v>1000000</v>
      </c>
      <c r="U35" s="19"/>
      <c r="V35" s="25">
        <v>4890</v>
      </c>
      <c r="W35" s="19"/>
      <c r="X35" s="24">
        <v>5765170532</v>
      </c>
      <c r="Y35" s="39"/>
      <c r="Z35" s="24">
        <v>4860904500</v>
      </c>
      <c r="AB35" s="37">
        <f t="shared" si="0"/>
        <v>5.3764983083393796E-3</v>
      </c>
    </row>
    <row r="36" spans="1:28" ht="21.75" customHeight="1">
      <c r="A36" s="80" t="s">
        <v>45</v>
      </c>
      <c r="B36" s="80"/>
      <c r="C36" s="80"/>
      <c r="E36" s="81">
        <v>385000</v>
      </c>
      <c r="F36" s="81"/>
      <c r="G36" s="19"/>
      <c r="H36" s="24">
        <v>15953472612</v>
      </c>
      <c r="I36" s="39"/>
      <c r="J36" s="24">
        <v>19384223512.5</v>
      </c>
      <c r="K36" s="19"/>
      <c r="L36" s="25">
        <v>0</v>
      </c>
      <c r="M36" s="22"/>
      <c r="N36" s="25">
        <v>0</v>
      </c>
      <c r="O36" s="22"/>
      <c r="P36" s="25">
        <v>0</v>
      </c>
      <c r="Q36" s="22"/>
      <c r="R36" s="25">
        <v>0</v>
      </c>
      <c r="S36" s="19"/>
      <c r="T36" s="26">
        <v>385000</v>
      </c>
      <c r="U36" s="19"/>
      <c r="V36" s="25">
        <v>51700</v>
      </c>
      <c r="W36" s="19"/>
      <c r="X36" s="24">
        <v>15953472612</v>
      </c>
      <c r="Y36" s="39"/>
      <c r="Z36" s="24">
        <v>19786068225</v>
      </c>
      <c r="AB36" s="37">
        <f t="shared" si="0"/>
        <v>2.1884766989435825E-2</v>
      </c>
    </row>
    <row r="37" spans="1:28" ht="21.75" customHeight="1">
      <c r="A37" s="80" t="s">
        <v>46</v>
      </c>
      <c r="B37" s="80"/>
      <c r="C37" s="80"/>
      <c r="E37" s="81">
        <v>4428997</v>
      </c>
      <c r="F37" s="81"/>
      <c r="G37" s="19"/>
      <c r="H37" s="24">
        <v>20685131350</v>
      </c>
      <c r="I37" s="39"/>
      <c r="J37" s="24">
        <v>47020242916.638</v>
      </c>
      <c r="K37" s="19"/>
      <c r="L37" s="25">
        <v>0</v>
      </c>
      <c r="M37" s="22"/>
      <c r="N37" s="25">
        <v>0</v>
      </c>
      <c r="O37" s="22"/>
      <c r="P37" s="25">
        <v>0</v>
      </c>
      <c r="Q37" s="22"/>
      <c r="R37" s="25">
        <v>0</v>
      </c>
      <c r="S37" s="19"/>
      <c r="T37" s="26">
        <v>4428997</v>
      </c>
      <c r="U37" s="19"/>
      <c r="V37" s="25">
        <v>10990</v>
      </c>
      <c r="W37" s="19"/>
      <c r="X37" s="24">
        <v>20685131350</v>
      </c>
      <c r="Y37" s="39"/>
      <c r="Z37" s="24">
        <v>48385062701.671501</v>
      </c>
      <c r="AB37" s="37">
        <f t="shared" si="0"/>
        <v>5.3517243090135107E-2</v>
      </c>
    </row>
    <row r="38" spans="1:28" ht="21.75" customHeight="1">
      <c r="A38" s="80" t="s">
        <v>47</v>
      </c>
      <c r="B38" s="80"/>
      <c r="C38" s="80"/>
      <c r="E38" s="81">
        <v>294172</v>
      </c>
      <c r="F38" s="81"/>
      <c r="G38" s="19"/>
      <c r="H38" s="24">
        <v>6673182478</v>
      </c>
      <c r="I38" s="39"/>
      <c r="J38" s="24">
        <v>23218281122.040001</v>
      </c>
      <c r="K38" s="19"/>
      <c r="L38" s="25">
        <v>0</v>
      </c>
      <c r="M38" s="22"/>
      <c r="N38" s="25">
        <v>0</v>
      </c>
      <c r="O38" s="22"/>
      <c r="P38" s="25">
        <v>0</v>
      </c>
      <c r="Q38" s="22"/>
      <c r="R38" s="25">
        <v>0</v>
      </c>
      <c r="S38" s="19"/>
      <c r="T38" s="26">
        <v>294172</v>
      </c>
      <c r="U38" s="19"/>
      <c r="V38" s="25">
        <v>88090</v>
      </c>
      <c r="W38" s="19"/>
      <c r="X38" s="24">
        <v>6673182478</v>
      </c>
      <c r="Y38" s="39"/>
      <c r="Z38" s="24">
        <v>25759425491.694</v>
      </c>
      <c r="AB38" s="37">
        <f t="shared" si="0"/>
        <v>2.8491715395743133E-2</v>
      </c>
    </row>
    <row r="39" spans="1:28" ht="21.75" customHeight="1">
      <c r="A39" s="80" t="s">
        <v>48</v>
      </c>
      <c r="B39" s="80"/>
      <c r="C39" s="80"/>
      <c r="E39" s="81">
        <v>1000000</v>
      </c>
      <c r="F39" s="81"/>
      <c r="G39" s="19"/>
      <c r="H39" s="24">
        <v>45897553415</v>
      </c>
      <c r="I39" s="39"/>
      <c r="J39" s="24">
        <v>59464071000</v>
      </c>
      <c r="K39" s="19"/>
      <c r="L39" s="25">
        <v>0</v>
      </c>
      <c r="M39" s="22"/>
      <c r="N39" s="25">
        <v>0</v>
      </c>
      <c r="O39" s="22"/>
      <c r="P39" s="25">
        <v>0</v>
      </c>
      <c r="Q39" s="22"/>
      <c r="R39" s="25">
        <v>0</v>
      </c>
      <c r="S39" s="19"/>
      <c r="T39" s="26">
        <v>1000000</v>
      </c>
      <c r="U39" s="19"/>
      <c r="V39" s="25">
        <v>58800</v>
      </c>
      <c r="W39" s="19"/>
      <c r="X39" s="24">
        <v>45897553415</v>
      </c>
      <c r="Y39" s="39"/>
      <c r="Z39" s="24">
        <v>58450140000</v>
      </c>
      <c r="AB39" s="37">
        <f t="shared" si="0"/>
        <v>6.4649918308866156E-2</v>
      </c>
    </row>
    <row r="40" spans="1:28" ht="21.75" customHeight="1">
      <c r="A40" s="80" t="s">
        <v>49</v>
      </c>
      <c r="B40" s="80"/>
      <c r="C40" s="80"/>
      <c r="E40" s="81">
        <v>8117981</v>
      </c>
      <c r="F40" s="81"/>
      <c r="G40" s="19"/>
      <c r="H40" s="24">
        <v>35036734211</v>
      </c>
      <c r="I40" s="39"/>
      <c r="J40" s="24">
        <v>38734459262.639999</v>
      </c>
      <c r="K40" s="19"/>
      <c r="L40" s="25">
        <v>0</v>
      </c>
      <c r="M40" s="22"/>
      <c r="N40" s="25">
        <v>0</v>
      </c>
      <c r="O40" s="22"/>
      <c r="P40" s="25">
        <v>0</v>
      </c>
      <c r="Q40" s="22"/>
      <c r="R40" s="25">
        <v>0</v>
      </c>
      <c r="S40" s="19"/>
      <c r="T40" s="26">
        <v>8117981</v>
      </c>
      <c r="U40" s="19"/>
      <c r="V40" s="25">
        <v>4220</v>
      </c>
      <c r="W40" s="19"/>
      <c r="X40" s="24">
        <v>35036734211</v>
      </c>
      <c r="Y40" s="39"/>
      <c r="Z40" s="24">
        <v>34054045435.070999</v>
      </c>
      <c r="AB40" s="37">
        <f t="shared" si="0"/>
        <v>3.7666141697244124E-2</v>
      </c>
    </row>
    <row r="41" spans="1:28" ht="21.75" customHeight="1">
      <c r="A41" s="80" t="s">
        <v>50</v>
      </c>
      <c r="B41" s="80"/>
      <c r="C41" s="80"/>
      <c r="E41" s="81">
        <v>250000</v>
      </c>
      <c r="F41" s="81"/>
      <c r="G41" s="19"/>
      <c r="H41" s="24">
        <v>1824905501</v>
      </c>
      <c r="I41" s="39"/>
      <c r="J41" s="24">
        <v>2497550625</v>
      </c>
      <c r="K41" s="19"/>
      <c r="L41" s="25">
        <v>0</v>
      </c>
      <c r="M41" s="22"/>
      <c r="N41" s="25">
        <v>0</v>
      </c>
      <c r="O41" s="22"/>
      <c r="P41" s="25">
        <v>0</v>
      </c>
      <c r="Q41" s="22"/>
      <c r="R41" s="25">
        <v>0</v>
      </c>
      <c r="S41" s="19"/>
      <c r="T41" s="26">
        <v>250000</v>
      </c>
      <c r="U41" s="19"/>
      <c r="V41" s="25">
        <v>7770</v>
      </c>
      <c r="W41" s="19"/>
      <c r="X41" s="24">
        <v>1824905501</v>
      </c>
      <c r="Y41" s="39"/>
      <c r="Z41" s="24">
        <v>1930942125</v>
      </c>
      <c r="AB41" s="37">
        <f t="shared" si="0"/>
        <v>2.1357562298464712E-3</v>
      </c>
    </row>
    <row r="42" spans="1:28" ht="21.75" customHeight="1">
      <c r="A42" s="80" t="s">
        <v>51</v>
      </c>
      <c r="B42" s="80"/>
      <c r="C42" s="80"/>
      <c r="E42" s="81">
        <v>4574999</v>
      </c>
      <c r="F42" s="81"/>
      <c r="G42" s="19"/>
      <c r="H42" s="24">
        <v>10787256152</v>
      </c>
      <c r="I42" s="39"/>
      <c r="J42" s="24">
        <v>12692847716.8564</v>
      </c>
      <c r="K42" s="19"/>
      <c r="L42" s="25">
        <v>0</v>
      </c>
      <c r="M42" s="22"/>
      <c r="N42" s="25">
        <v>0</v>
      </c>
      <c r="O42" s="19"/>
      <c r="P42" s="24">
        <v>-1600000</v>
      </c>
      <c r="Q42" s="19"/>
      <c r="R42" s="24">
        <v>4276838524</v>
      </c>
      <c r="S42" s="19"/>
      <c r="T42" s="26">
        <v>2974999</v>
      </c>
      <c r="U42" s="19"/>
      <c r="V42" s="25">
        <v>2239</v>
      </c>
      <c r="W42" s="19"/>
      <c r="X42" s="24">
        <v>7014663014</v>
      </c>
      <c r="Y42" s="39"/>
      <c r="Z42" s="24">
        <v>6621389673.5720501</v>
      </c>
      <c r="AB42" s="37">
        <f t="shared" si="0"/>
        <v>7.3237172996951415E-3</v>
      </c>
    </row>
    <row r="43" spans="1:28" ht="21.75" customHeight="1">
      <c r="A43" s="80" t="s">
        <v>52</v>
      </c>
      <c r="B43" s="80"/>
      <c r="C43" s="80"/>
      <c r="E43" s="81">
        <v>5120</v>
      </c>
      <c r="F43" s="81"/>
      <c r="G43" s="19"/>
      <c r="H43" s="24">
        <v>16880933</v>
      </c>
      <c r="I43" s="39"/>
      <c r="J43" s="24">
        <v>19289341.440000001</v>
      </c>
      <c r="K43" s="19"/>
      <c r="L43" s="25">
        <v>0</v>
      </c>
      <c r="M43" s="22"/>
      <c r="N43" s="25">
        <v>0</v>
      </c>
      <c r="O43" s="22"/>
      <c r="P43" s="25">
        <v>0</v>
      </c>
      <c r="Q43" s="22"/>
      <c r="R43" s="25">
        <v>0</v>
      </c>
      <c r="S43" s="19"/>
      <c r="T43" s="26">
        <v>5120</v>
      </c>
      <c r="U43" s="19"/>
      <c r="V43" s="25">
        <v>3431</v>
      </c>
      <c r="W43" s="19"/>
      <c r="X43" s="24">
        <v>16880933</v>
      </c>
      <c r="Y43" s="39"/>
      <c r="Z43" s="24">
        <v>17462198.015999999</v>
      </c>
      <c r="AB43" s="37">
        <f t="shared" si="0"/>
        <v>1.9314404982223217E-5</v>
      </c>
    </row>
    <row r="44" spans="1:28" ht="21.75" customHeight="1">
      <c r="A44" s="80" t="s">
        <v>53</v>
      </c>
      <c r="B44" s="80"/>
      <c r="C44" s="80"/>
      <c r="E44" s="81">
        <v>11500000</v>
      </c>
      <c r="F44" s="81"/>
      <c r="G44" s="19"/>
      <c r="H44" s="24">
        <v>23236470377</v>
      </c>
      <c r="I44" s="39"/>
      <c r="J44" s="24">
        <v>64817030250</v>
      </c>
      <c r="K44" s="19"/>
      <c r="L44" s="25">
        <v>0</v>
      </c>
      <c r="M44" s="22"/>
      <c r="N44" s="25">
        <v>0</v>
      </c>
      <c r="O44" s="19"/>
      <c r="P44" s="24">
        <v>-1500000</v>
      </c>
      <c r="Q44" s="19"/>
      <c r="R44" s="24">
        <v>8737699599</v>
      </c>
      <c r="S44" s="19"/>
      <c r="T44" s="26">
        <v>10000000</v>
      </c>
      <c r="U44" s="19"/>
      <c r="V44" s="25">
        <v>5420</v>
      </c>
      <c r="W44" s="19"/>
      <c r="X44" s="24">
        <v>20205626415</v>
      </c>
      <c r="Y44" s="39"/>
      <c r="Z44" s="24">
        <v>53877510000</v>
      </c>
      <c r="AB44" s="37">
        <f t="shared" si="0"/>
        <v>5.9592271638444654E-2</v>
      </c>
    </row>
    <row r="45" spans="1:28" ht="21.75" customHeight="1">
      <c r="A45" s="80" t="s">
        <v>54</v>
      </c>
      <c r="B45" s="80"/>
      <c r="C45" s="80"/>
      <c r="E45" s="81">
        <v>78373</v>
      </c>
      <c r="F45" s="81"/>
      <c r="G45" s="19"/>
      <c r="H45" s="24">
        <v>362995361</v>
      </c>
      <c r="I45" s="39"/>
      <c r="J45" s="24">
        <v>352761449.98320001</v>
      </c>
      <c r="K45" s="19"/>
      <c r="L45" s="25">
        <v>0</v>
      </c>
      <c r="M45" s="22"/>
      <c r="N45" s="25">
        <v>0</v>
      </c>
      <c r="O45" s="22"/>
      <c r="P45" s="25">
        <v>0</v>
      </c>
      <c r="Q45" s="22"/>
      <c r="R45" s="25">
        <v>0</v>
      </c>
      <c r="S45" s="19"/>
      <c r="T45" s="26">
        <v>78373</v>
      </c>
      <c r="U45" s="19"/>
      <c r="V45" s="25">
        <v>3917</v>
      </c>
      <c r="W45" s="19"/>
      <c r="X45" s="24">
        <v>362995361</v>
      </c>
      <c r="Y45" s="39"/>
      <c r="Z45" s="24">
        <v>305160468.10605001</v>
      </c>
      <c r="AB45" s="37">
        <f t="shared" si="0"/>
        <v>3.375286925600433E-4</v>
      </c>
    </row>
    <row r="46" spans="1:28" ht="21.75" customHeight="1">
      <c r="A46" s="80" t="s">
        <v>55</v>
      </c>
      <c r="B46" s="80"/>
      <c r="C46" s="80"/>
      <c r="E46" s="81">
        <v>2000000</v>
      </c>
      <c r="F46" s="81"/>
      <c r="G46" s="19"/>
      <c r="H46" s="24">
        <v>31967416093</v>
      </c>
      <c r="I46" s="39"/>
      <c r="J46" s="24">
        <v>27217089000</v>
      </c>
      <c r="K46" s="19"/>
      <c r="L46" s="25">
        <v>0</v>
      </c>
      <c r="M46" s="22"/>
      <c r="N46" s="25">
        <v>0</v>
      </c>
      <c r="O46" s="22"/>
      <c r="P46" s="25">
        <v>0</v>
      </c>
      <c r="Q46" s="22"/>
      <c r="R46" s="25">
        <v>0</v>
      </c>
      <c r="S46" s="19"/>
      <c r="T46" s="26">
        <v>2000000</v>
      </c>
      <c r="U46" s="19"/>
      <c r="V46" s="25">
        <v>11680</v>
      </c>
      <c r="W46" s="19"/>
      <c r="X46" s="24">
        <v>31967416093</v>
      </c>
      <c r="Y46" s="39"/>
      <c r="Z46" s="24">
        <v>23221008000</v>
      </c>
      <c r="AB46" s="37">
        <f>Z46/$AF$9</f>
        <v>2.5684049178488325E-2</v>
      </c>
    </row>
    <row r="47" spans="1:28" ht="21.75" customHeight="1">
      <c r="A47" s="80" t="s">
        <v>56</v>
      </c>
      <c r="B47" s="80"/>
      <c r="C47" s="80"/>
      <c r="E47" s="81">
        <v>1200000</v>
      </c>
      <c r="F47" s="81"/>
      <c r="G47" s="19"/>
      <c r="H47" s="24">
        <v>17912249568</v>
      </c>
      <c r="I47" s="39"/>
      <c r="J47" s="24">
        <v>20684192400</v>
      </c>
      <c r="K47" s="19"/>
      <c r="L47" s="25">
        <v>0</v>
      </c>
      <c r="M47" s="22"/>
      <c r="N47" s="25">
        <v>0</v>
      </c>
      <c r="O47" s="22"/>
      <c r="P47" s="25">
        <v>0</v>
      </c>
      <c r="Q47" s="22"/>
      <c r="R47" s="25">
        <v>0</v>
      </c>
      <c r="S47" s="19"/>
      <c r="T47" s="26">
        <v>1200000</v>
      </c>
      <c r="U47" s="19"/>
      <c r="V47" s="25">
        <v>15190</v>
      </c>
      <c r="W47" s="19"/>
      <c r="X47" s="24">
        <v>17912249568</v>
      </c>
      <c r="Y47" s="39"/>
      <c r="Z47" s="24">
        <v>18119543400</v>
      </c>
      <c r="AB47" s="37">
        <f t="shared" si="0"/>
        <v>2.0041474675748509E-2</v>
      </c>
    </row>
    <row r="48" spans="1:28" ht="21.75" customHeight="1">
      <c r="A48" s="80" t="s">
        <v>57</v>
      </c>
      <c r="B48" s="80"/>
      <c r="C48" s="80"/>
      <c r="E48" s="81">
        <v>6000000</v>
      </c>
      <c r="F48" s="81"/>
      <c r="G48" s="19"/>
      <c r="H48" s="24">
        <v>13313808082</v>
      </c>
      <c r="I48" s="39"/>
      <c r="J48" s="24">
        <v>49324761000</v>
      </c>
      <c r="K48" s="19"/>
      <c r="L48" s="25">
        <v>0</v>
      </c>
      <c r="M48" s="22"/>
      <c r="N48" s="25">
        <v>0</v>
      </c>
      <c r="O48" s="19"/>
      <c r="P48" s="24">
        <v>-1000000</v>
      </c>
      <c r="Q48" s="19"/>
      <c r="R48" s="24">
        <v>8310258032</v>
      </c>
      <c r="S48" s="19"/>
      <c r="T48" s="26">
        <v>5000000</v>
      </c>
      <c r="U48" s="19"/>
      <c r="V48" s="25">
        <v>8310</v>
      </c>
      <c r="W48" s="19"/>
      <c r="X48" s="24">
        <v>11094840070</v>
      </c>
      <c r="Y48" s="39"/>
      <c r="Z48" s="24">
        <v>41302777500</v>
      </c>
      <c r="AB48" s="37">
        <f t="shared" si="0"/>
        <v>4.5683743294785528E-2</v>
      </c>
    </row>
    <row r="49" spans="1:28" ht="21.75" customHeight="1">
      <c r="A49" s="80" t="s">
        <v>58</v>
      </c>
      <c r="B49" s="80"/>
      <c r="C49" s="80"/>
      <c r="E49" s="81">
        <v>350000</v>
      </c>
      <c r="F49" s="81"/>
      <c r="G49" s="19"/>
      <c r="H49" s="24">
        <v>2909039013</v>
      </c>
      <c r="I49" s="39"/>
      <c r="J49" s="24">
        <v>1798733475</v>
      </c>
      <c r="K49" s="19"/>
      <c r="L49" s="25">
        <v>0</v>
      </c>
      <c r="M49" s="22"/>
      <c r="N49" s="25">
        <v>0</v>
      </c>
      <c r="O49" s="22"/>
      <c r="P49" s="25">
        <v>0</v>
      </c>
      <c r="Q49" s="22"/>
      <c r="R49" s="25">
        <v>0</v>
      </c>
      <c r="S49" s="19"/>
      <c r="T49" s="26">
        <v>350000</v>
      </c>
      <c r="U49" s="19"/>
      <c r="V49" s="25">
        <v>4579</v>
      </c>
      <c r="W49" s="19"/>
      <c r="X49" s="24">
        <v>2909039013</v>
      </c>
      <c r="Y49" s="39"/>
      <c r="Z49" s="24">
        <v>1593114232.5</v>
      </c>
      <c r="AB49" s="37">
        <f t="shared" si="0"/>
        <v>1.7620950948589176E-3</v>
      </c>
    </row>
    <row r="50" spans="1:28" ht="21.75" customHeight="1">
      <c r="A50" s="80" t="s">
        <v>59</v>
      </c>
      <c r="B50" s="80"/>
      <c r="C50" s="80"/>
      <c r="E50" s="81">
        <v>450000</v>
      </c>
      <c r="F50" s="81"/>
      <c r="G50" s="19"/>
      <c r="H50" s="24">
        <v>2960310522</v>
      </c>
      <c r="I50" s="39"/>
      <c r="J50" s="24">
        <v>4034848950</v>
      </c>
      <c r="K50" s="19"/>
      <c r="L50" s="25">
        <v>0</v>
      </c>
      <c r="M50" s="22"/>
      <c r="N50" s="25">
        <v>0</v>
      </c>
      <c r="O50" s="19"/>
      <c r="P50" s="24">
        <v>-225000</v>
      </c>
      <c r="Q50" s="19"/>
      <c r="R50" s="24">
        <v>2319367178</v>
      </c>
      <c r="S50" s="19"/>
      <c r="T50" s="26">
        <v>225000</v>
      </c>
      <c r="U50" s="19"/>
      <c r="V50" s="25">
        <v>13070</v>
      </c>
      <c r="W50" s="19"/>
      <c r="X50" s="24">
        <v>1480155260</v>
      </c>
      <c r="Y50" s="39"/>
      <c r="Z50" s="24">
        <v>2923252537.5</v>
      </c>
      <c r="AB50" s="37">
        <f t="shared" si="0"/>
        <v>3.2333205317482678E-3</v>
      </c>
    </row>
    <row r="51" spans="1:28" ht="21.75" customHeight="1">
      <c r="A51" s="80" t="s">
        <v>60</v>
      </c>
      <c r="B51" s="80"/>
      <c r="C51" s="80"/>
      <c r="E51" s="81">
        <v>281250</v>
      </c>
      <c r="F51" s="81"/>
      <c r="G51" s="19"/>
      <c r="H51" s="24">
        <v>2372902604</v>
      </c>
      <c r="I51" s="39"/>
      <c r="J51" s="24">
        <v>5339912343.75</v>
      </c>
      <c r="K51" s="19"/>
      <c r="L51" s="25">
        <v>0</v>
      </c>
      <c r="M51" s="22"/>
      <c r="N51" s="25">
        <v>0</v>
      </c>
      <c r="O51" s="22"/>
      <c r="P51" s="25">
        <v>0</v>
      </c>
      <c r="Q51" s="22"/>
      <c r="R51" s="25">
        <v>0</v>
      </c>
      <c r="S51" s="19"/>
      <c r="T51" s="26">
        <v>281250</v>
      </c>
      <c r="U51" s="19"/>
      <c r="V51" s="25">
        <v>14840</v>
      </c>
      <c r="W51" s="19"/>
      <c r="X51" s="24">
        <v>2372902604</v>
      </c>
      <c r="Y51" s="39"/>
      <c r="Z51" s="24">
        <v>4148916187.5</v>
      </c>
      <c r="AB51" s="37">
        <f t="shared" si="0"/>
        <v>4.5889897371025534E-3</v>
      </c>
    </row>
    <row r="52" spans="1:28" ht="21.75" customHeight="1">
      <c r="A52" s="80" t="s">
        <v>61</v>
      </c>
      <c r="B52" s="80"/>
      <c r="C52" s="80"/>
      <c r="E52" s="81">
        <v>200000</v>
      </c>
      <c r="F52" s="81"/>
      <c r="G52" s="19"/>
      <c r="H52" s="24">
        <v>1827694494</v>
      </c>
      <c r="I52" s="39"/>
      <c r="J52" s="24">
        <v>2339993700</v>
      </c>
      <c r="K52" s="19"/>
      <c r="L52" s="25">
        <v>0</v>
      </c>
      <c r="M52" s="22"/>
      <c r="N52" s="25">
        <v>0</v>
      </c>
      <c r="O52" s="22"/>
      <c r="P52" s="25">
        <v>0</v>
      </c>
      <c r="Q52" s="22"/>
      <c r="R52" s="25">
        <v>0</v>
      </c>
      <c r="S52" s="19"/>
      <c r="T52" s="26">
        <v>200000</v>
      </c>
      <c r="U52" s="19"/>
      <c r="V52" s="25">
        <v>11280</v>
      </c>
      <c r="W52" s="19"/>
      <c r="X52" s="24">
        <v>1827694494</v>
      </c>
      <c r="Y52" s="39"/>
      <c r="Z52" s="24">
        <v>2242576800</v>
      </c>
      <c r="AB52" s="37">
        <f t="shared" si="0"/>
        <v>2.4804458453197629E-3</v>
      </c>
    </row>
    <row r="53" spans="1:28" ht="21.75" customHeight="1">
      <c r="A53" s="80" t="s">
        <v>62</v>
      </c>
      <c r="B53" s="80"/>
      <c r="C53" s="80"/>
      <c r="E53" s="81">
        <v>11756699</v>
      </c>
      <c r="F53" s="81"/>
      <c r="G53" s="19"/>
      <c r="H53" s="24">
        <v>34652124318</v>
      </c>
      <c r="I53" s="39"/>
      <c r="J53" s="24">
        <v>45765299845.960197</v>
      </c>
      <c r="K53" s="19"/>
      <c r="L53" s="25">
        <v>0</v>
      </c>
      <c r="M53" s="22"/>
      <c r="N53" s="25">
        <v>0</v>
      </c>
      <c r="O53" s="22"/>
      <c r="P53" s="25">
        <v>0</v>
      </c>
      <c r="Q53" s="22"/>
      <c r="R53" s="25">
        <v>0</v>
      </c>
      <c r="S53" s="19"/>
      <c r="T53" s="26">
        <v>11756699</v>
      </c>
      <c r="U53" s="19"/>
      <c r="V53" s="25">
        <v>3959</v>
      </c>
      <c r="W53" s="19"/>
      <c r="X53" s="24">
        <v>34652124318</v>
      </c>
      <c r="Y53" s="39"/>
      <c r="Z53" s="24">
        <v>46267829951.521004</v>
      </c>
      <c r="AB53" s="37">
        <f t="shared" si="0"/>
        <v>5.117543647789969E-2</v>
      </c>
    </row>
    <row r="54" spans="1:28" ht="21.75" customHeight="1">
      <c r="A54" s="80" t="s">
        <v>63</v>
      </c>
      <c r="B54" s="80"/>
      <c r="C54" s="80"/>
      <c r="E54" s="81">
        <v>50000</v>
      </c>
      <c r="F54" s="81"/>
      <c r="G54" s="19"/>
      <c r="H54" s="24">
        <v>626067954</v>
      </c>
      <c r="I54" s="39"/>
      <c r="J54" s="24">
        <v>866314575</v>
      </c>
      <c r="K54" s="19"/>
      <c r="L54" s="25">
        <v>0</v>
      </c>
      <c r="M54" s="22"/>
      <c r="N54" s="25">
        <v>0</v>
      </c>
      <c r="O54" s="22"/>
      <c r="P54" s="25">
        <v>0</v>
      </c>
      <c r="Q54" s="22"/>
      <c r="R54" s="25">
        <v>0</v>
      </c>
      <c r="S54" s="19"/>
      <c r="T54" s="26">
        <v>50000</v>
      </c>
      <c r="U54" s="19"/>
      <c r="V54" s="25">
        <v>15760</v>
      </c>
      <c r="W54" s="19"/>
      <c r="X54" s="24">
        <v>626067954</v>
      </c>
      <c r="Y54" s="39"/>
      <c r="Z54" s="24">
        <v>783311400</v>
      </c>
      <c r="AB54" s="37">
        <f t="shared" si="0"/>
        <v>8.6639686441133555E-4</v>
      </c>
    </row>
    <row r="55" spans="1:28" ht="21.75" customHeight="1">
      <c r="A55" s="80" t="s">
        <v>64</v>
      </c>
      <c r="B55" s="80"/>
      <c r="C55" s="80"/>
      <c r="E55" s="81">
        <v>305300</v>
      </c>
      <c r="F55" s="81"/>
      <c r="G55" s="19"/>
      <c r="H55" s="24">
        <v>15309418059</v>
      </c>
      <c r="I55" s="39"/>
      <c r="J55" s="24">
        <v>18907019869.5</v>
      </c>
      <c r="K55" s="19"/>
      <c r="L55" s="25">
        <v>0</v>
      </c>
      <c r="M55" s="22"/>
      <c r="N55" s="25">
        <v>0</v>
      </c>
      <c r="O55" s="22"/>
      <c r="P55" s="25">
        <v>0</v>
      </c>
      <c r="Q55" s="22"/>
      <c r="R55" s="25">
        <v>0</v>
      </c>
      <c r="S55" s="19"/>
      <c r="T55" s="26">
        <v>305300</v>
      </c>
      <c r="U55" s="19"/>
      <c r="V55" s="25">
        <v>59800</v>
      </c>
      <c r="W55" s="19"/>
      <c r="X55" s="24">
        <v>15309418059</v>
      </c>
      <c r="Y55" s="39"/>
      <c r="Z55" s="24">
        <v>18148311205</v>
      </c>
      <c r="AB55" s="37">
        <f t="shared" si="0"/>
        <v>2.007329386802376E-2</v>
      </c>
    </row>
    <row r="56" spans="1:28" ht="21.75" customHeight="1">
      <c r="A56" s="80" t="s">
        <v>65</v>
      </c>
      <c r="B56" s="80"/>
      <c r="C56" s="80"/>
      <c r="E56" s="81">
        <v>3200000</v>
      </c>
      <c r="F56" s="81"/>
      <c r="G56" s="19"/>
      <c r="H56" s="24">
        <v>18643798763</v>
      </c>
      <c r="I56" s="39"/>
      <c r="J56" s="24">
        <v>23252817600</v>
      </c>
      <c r="K56" s="19"/>
      <c r="L56" s="24">
        <v>1272601</v>
      </c>
      <c r="M56" s="19"/>
      <c r="N56" s="25">
        <v>0</v>
      </c>
      <c r="O56" s="22"/>
      <c r="P56" s="25">
        <v>0</v>
      </c>
      <c r="Q56" s="22"/>
      <c r="R56" s="25">
        <v>0</v>
      </c>
      <c r="S56" s="19"/>
      <c r="T56" s="26">
        <v>4472601</v>
      </c>
      <c r="U56" s="19"/>
      <c r="V56" s="25">
        <v>5660</v>
      </c>
      <c r="W56" s="19"/>
      <c r="X56" s="24">
        <v>18643798763</v>
      </c>
      <c r="Y56" s="39"/>
      <c r="Z56" s="24">
        <v>25164297876.123001</v>
      </c>
      <c r="AB56" s="37">
        <f t="shared" si="0"/>
        <v>2.7833462879495691E-2</v>
      </c>
    </row>
    <row r="57" spans="1:28" ht="21.75" customHeight="1">
      <c r="A57" s="80" t="s">
        <v>66</v>
      </c>
      <c r="B57" s="80"/>
      <c r="C57" s="80"/>
      <c r="E57" s="81">
        <v>0</v>
      </c>
      <c r="F57" s="81"/>
      <c r="G57" s="22"/>
      <c r="H57" s="25">
        <v>0</v>
      </c>
      <c r="I57" s="22"/>
      <c r="J57" s="25">
        <v>0</v>
      </c>
      <c r="K57" s="19"/>
      <c r="L57" s="24">
        <v>3500000</v>
      </c>
      <c r="M57" s="19"/>
      <c r="N57" s="24">
        <v>7742023380</v>
      </c>
      <c r="O57" s="19"/>
      <c r="P57" s="24">
        <v>-1750000</v>
      </c>
      <c r="Q57" s="19"/>
      <c r="R57" s="24">
        <v>4636000733</v>
      </c>
      <c r="S57" s="19"/>
      <c r="T57" s="26">
        <v>1750000</v>
      </c>
      <c r="U57" s="19"/>
      <c r="V57" s="25">
        <v>2743</v>
      </c>
      <c r="W57" s="19"/>
      <c r="X57" s="24">
        <v>3871011690</v>
      </c>
      <c r="Y57" s="39"/>
      <c r="Z57" s="24">
        <v>4771688512.5</v>
      </c>
      <c r="AB57" s="37">
        <f t="shared" si="0"/>
        <v>5.2778192238458295E-3</v>
      </c>
    </row>
    <row r="58" spans="1:28" ht="21.75" customHeight="1">
      <c r="A58" s="80" t="s">
        <v>67</v>
      </c>
      <c r="B58" s="80"/>
      <c r="C58" s="80"/>
      <c r="E58" s="81">
        <v>0</v>
      </c>
      <c r="F58" s="81"/>
      <c r="G58" s="22"/>
      <c r="H58" s="25">
        <v>0</v>
      </c>
      <c r="I58" s="22"/>
      <c r="J58" s="25">
        <v>0</v>
      </c>
      <c r="K58" s="19"/>
      <c r="L58" s="24">
        <v>490000</v>
      </c>
      <c r="M58" s="19"/>
      <c r="N58" s="24">
        <v>3576844826</v>
      </c>
      <c r="O58" s="19"/>
      <c r="P58" s="25">
        <v>0</v>
      </c>
      <c r="Q58" s="22"/>
      <c r="R58" s="25">
        <v>0</v>
      </c>
      <c r="S58" s="19"/>
      <c r="T58" s="26">
        <v>490000</v>
      </c>
      <c r="U58" s="19"/>
      <c r="V58" s="25">
        <v>9250</v>
      </c>
      <c r="W58" s="19"/>
      <c r="X58" s="24">
        <v>3576844826</v>
      </c>
      <c r="Y58" s="39"/>
      <c r="Z58" s="24">
        <v>4505531625</v>
      </c>
      <c r="AB58" s="37">
        <f t="shared" si="0"/>
        <v>4.9834312029750994E-3</v>
      </c>
    </row>
    <row r="59" spans="1:28" ht="21.75" customHeight="1">
      <c r="A59" s="82" t="s">
        <v>68</v>
      </c>
      <c r="B59" s="82"/>
      <c r="C59" s="82"/>
      <c r="D59" s="14"/>
      <c r="E59" s="81">
        <v>0</v>
      </c>
      <c r="F59" s="83"/>
      <c r="G59" s="22"/>
      <c r="H59" s="32">
        <v>0</v>
      </c>
      <c r="I59" s="22"/>
      <c r="J59" s="32">
        <v>0</v>
      </c>
      <c r="K59" s="19"/>
      <c r="L59" s="33">
        <v>1800000</v>
      </c>
      <c r="M59" s="19"/>
      <c r="N59" s="27">
        <v>5868824058</v>
      </c>
      <c r="O59" s="19"/>
      <c r="P59" s="33">
        <v>-900000</v>
      </c>
      <c r="Q59" s="19"/>
      <c r="R59" s="27">
        <v>3614365837</v>
      </c>
      <c r="S59" s="19"/>
      <c r="T59" s="28">
        <v>900000</v>
      </c>
      <c r="U59" s="19"/>
      <c r="V59" s="34">
        <v>3931</v>
      </c>
      <c r="W59" s="19"/>
      <c r="X59" s="27">
        <v>2934412033</v>
      </c>
      <c r="Y59" s="39"/>
      <c r="Z59" s="27">
        <v>3516849495</v>
      </c>
      <c r="AB59" s="37">
        <f t="shared" si="0"/>
        <v>3.8898800337574418E-3</v>
      </c>
    </row>
    <row r="60" spans="1:28" s="17" customFormat="1" ht="21.75" customHeight="1" thickBot="1">
      <c r="A60" s="43"/>
      <c r="B60" s="43"/>
      <c r="C60" s="43"/>
      <c r="D60" s="43"/>
      <c r="E60" s="79"/>
      <c r="F60" s="79"/>
      <c r="G60" s="29"/>
      <c r="H60" s="30">
        <f>SUM(H9:H59)</f>
        <v>647809684838</v>
      </c>
      <c r="I60" s="40"/>
      <c r="J60" s="30">
        <f>SUM(J9:J59)</f>
        <v>917940710025.47998</v>
      </c>
      <c r="K60" s="29"/>
      <c r="L60" s="31"/>
      <c r="M60" s="29"/>
      <c r="N60" s="30">
        <f>SUM(N9:N59)</f>
        <v>17187692265</v>
      </c>
      <c r="O60" s="29"/>
      <c r="P60" s="31"/>
      <c r="Q60" s="29"/>
      <c r="R60" s="30">
        <f>SUM(R9:R59)</f>
        <v>36395274283</v>
      </c>
      <c r="S60" s="29"/>
      <c r="T60" s="31"/>
      <c r="U60" s="29"/>
      <c r="V60" s="31"/>
      <c r="W60" s="29"/>
      <c r="X60" s="30">
        <f>SUM(X9:X59)</f>
        <v>643739835856</v>
      </c>
      <c r="Y60" s="40"/>
      <c r="Z60" s="30">
        <f>SUM(Z9:Z59)</f>
        <v>876378054196.89355</v>
      </c>
      <c r="AB60" s="38">
        <f>SUM(AB9:AB59)</f>
        <v>0.96933505397099573</v>
      </c>
    </row>
    <row r="61" spans="1:28" ht="13.5" thickTop="1"/>
    <row r="62" spans="1:28">
      <c r="X62" s="70"/>
      <c r="Y62" s="70"/>
      <c r="Z62" s="70"/>
    </row>
    <row r="63" spans="1:28">
      <c r="X63" s="70">
        <v>643739835856</v>
      </c>
      <c r="Y63" s="70"/>
      <c r="Z63" s="71"/>
    </row>
    <row r="64" spans="1:28">
      <c r="X64" s="70"/>
      <c r="Y64" s="70"/>
      <c r="Z64" s="70"/>
    </row>
    <row r="65" spans="24:26">
      <c r="X65" s="71">
        <f>X60-X63</f>
        <v>0</v>
      </c>
      <c r="Y65" s="70"/>
      <c r="Z65" s="72">
        <v>643739835856</v>
      </c>
    </row>
    <row r="66" spans="24:26">
      <c r="X66" s="70"/>
      <c r="Y66" s="70"/>
      <c r="Z66" s="72">
        <v>232638218341</v>
      </c>
    </row>
    <row r="67" spans="24:26">
      <c r="Z67" s="72">
        <f>SUM(Z65:Z66)</f>
        <v>876378054197</v>
      </c>
    </row>
    <row r="68" spans="24:26">
      <c r="Z68" s="70"/>
    </row>
    <row r="69" spans="24:26">
      <c r="Z69" s="70"/>
    </row>
  </sheetData>
  <mergeCells count="11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E60:F60"/>
    <mergeCell ref="A57:C57"/>
    <mergeCell ref="E57:F57"/>
    <mergeCell ref="A58:C58"/>
    <mergeCell ref="E58:F58"/>
    <mergeCell ref="A59:C59"/>
    <mergeCell ref="E59:F59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O20" sqref="O20:O2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5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5" ht="7.35" customHeight="1"/>
    <row r="5" spans="1:25" ht="24">
      <c r="A5" s="88" t="s">
        <v>199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</row>
    <row r="6" spans="1:25" ht="7.35" customHeight="1"/>
    <row r="7" spans="1:25" ht="21">
      <c r="E7" s="86" t="s">
        <v>131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Y7" s="2" t="s">
        <v>132</v>
      </c>
    </row>
    <row r="8" spans="1:25" ht="42">
      <c r="A8" s="13"/>
      <c r="C8" s="2" t="s">
        <v>200</v>
      </c>
      <c r="E8" s="11" t="s">
        <v>74</v>
      </c>
      <c r="F8" s="3"/>
      <c r="G8" s="11" t="s">
        <v>12</v>
      </c>
      <c r="H8" s="3"/>
      <c r="I8" s="11" t="s">
        <v>73</v>
      </c>
      <c r="J8" s="3"/>
      <c r="K8" s="11" t="s">
        <v>201</v>
      </c>
      <c r="L8" s="3"/>
      <c r="M8" s="11" t="s">
        <v>202</v>
      </c>
      <c r="N8" s="3"/>
      <c r="O8" s="11" t="s">
        <v>203</v>
      </c>
      <c r="P8" s="3"/>
      <c r="Q8" s="11" t="s">
        <v>204</v>
      </c>
      <c r="R8" s="3"/>
      <c r="S8" s="11" t="s">
        <v>205</v>
      </c>
      <c r="T8" s="3"/>
      <c r="U8" s="11" t="s">
        <v>206</v>
      </c>
      <c r="V8" s="3"/>
      <c r="W8" s="11" t="s">
        <v>207</v>
      </c>
      <c r="Y8" s="11" t="s">
        <v>207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4"/>
  <sheetViews>
    <sheetView rightToLeft="1" topLeftCell="A43" workbookViewId="0">
      <selection activeCell="T72" sqref="T72"/>
    </sheetView>
  </sheetViews>
  <sheetFormatPr defaultRowHeight="12.75"/>
  <cols>
    <col min="1" max="1" width="25" bestFit="1" customWidth="1"/>
    <col min="2" max="2" width="1.28515625" customWidth="1"/>
    <col min="3" max="3" width="13.5703125" bestFit="1" customWidth="1"/>
    <col min="4" max="4" width="1.28515625" customWidth="1"/>
    <col min="5" max="5" width="18.140625" bestFit="1" customWidth="1"/>
    <col min="6" max="6" width="1.28515625" customWidth="1"/>
    <col min="7" max="7" width="17.7109375" bestFit="1" customWidth="1"/>
    <col min="8" max="8" width="1.28515625" customWidth="1"/>
    <col min="9" max="9" width="17.42578125" customWidth="1"/>
    <col min="10" max="10" width="1.28515625" customWidth="1"/>
    <col min="11" max="11" width="13.5703125" bestFit="1" customWidth="1"/>
    <col min="12" max="12" width="1.28515625" customWidth="1"/>
    <col min="13" max="13" width="18.140625" bestFit="1" customWidth="1"/>
    <col min="14" max="14" width="1.28515625" customWidth="1"/>
    <col min="15" max="15" width="17.85546875" bestFit="1" customWidth="1"/>
    <col min="16" max="16" width="1.28515625" customWidth="1"/>
    <col min="17" max="17" width="14.28515625" customWidth="1"/>
    <col min="18" max="18" width="2.85546875" customWidth="1"/>
    <col min="19" max="19" width="0.28515625" customWidth="1"/>
  </cols>
  <sheetData>
    <row r="1" spans="1:18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4.45" customHeight="1"/>
    <row r="5" spans="1:18" ht="24">
      <c r="A5" s="88" t="s">
        <v>208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8" ht="21">
      <c r="A6" s="85"/>
      <c r="C6" s="86" t="s">
        <v>131</v>
      </c>
      <c r="D6" s="86"/>
      <c r="E6" s="86"/>
      <c r="F6" s="86"/>
      <c r="G6" s="86"/>
      <c r="H6" s="86"/>
      <c r="I6" s="85"/>
      <c r="K6" s="86" t="s">
        <v>132</v>
      </c>
      <c r="L6" s="86"/>
      <c r="M6" s="86"/>
      <c r="N6" s="86"/>
      <c r="O6" s="86"/>
      <c r="P6" s="86"/>
      <c r="Q6" s="85"/>
      <c r="R6" s="85"/>
    </row>
    <row r="7" spans="1:18" ht="42">
      <c r="A7" s="85"/>
      <c r="C7" s="11" t="s">
        <v>12</v>
      </c>
      <c r="D7" s="3"/>
      <c r="E7" s="11" t="s">
        <v>14</v>
      </c>
      <c r="F7" s="3"/>
      <c r="G7" s="11" t="s">
        <v>197</v>
      </c>
      <c r="H7" s="3"/>
      <c r="I7" s="45" t="s">
        <v>209</v>
      </c>
      <c r="K7" s="11" t="s">
        <v>12</v>
      </c>
      <c r="L7" s="3"/>
      <c r="M7" s="11" t="s">
        <v>14</v>
      </c>
      <c r="N7" s="3"/>
      <c r="O7" s="11" t="s">
        <v>197</v>
      </c>
      <c r="P7" s="3"/>
      <c r="Q7" s="102" t="s">
        <v>209</v>
      </c>
      <c r="R7" s="102"/>
    </row>
    <row r="8" spans="1:18" ht="21.75" customHeight="1">
      <c r="A8" s="12" t="s">
        <v>42</v>
      </c>
      <c r="C8" s="23">
        <v>34949</v>
      </c>
      <c r="D8" s="19"/>
      <c r="E8" s="20">
        <v>219910868</v>
      </c>
      <c r="F8" s="19"/>
      <c r="G8" s="20">
        <v>251518031</v>
      </c>
      <c r="H8" s="19"/>
      <c r="I8" s="33">
        <f>E8-G8</f>
        <v>-31607163</v>
      </c>
      <c r="J8" s="19"/>
      <c r="K8" s="23">
        <v>34949</v>
      </c>
      <c r="L8" s="19"/>
      <c r="M8" s="20">
        <v>219910868</v>
      </c>
      <c r="N8" s="19"/>
      <c r="O8" s="20">
        <v>208787760</v>
      </c>
      <c r="P8" s="19"/>
      <c r="Q8" s="101">
        <f>M8-O8</f>
        <v>11123108</v>
      </c>
      <c r="R8" s="101"/>
    </row>
    <row r="9" spans="1:18" ht="21.75" customHeight="1">
      <c r="A9" s="7" t="s">
        <v>61</v>
      </c>
      <c r="C9" s="26">
        <v>200000</v>
      </c>
      <c r="D9" s="19"/>
      <c r="E9" s="24">
        <v>2242576800</v>
      </c>
      <c r="F9" s="19"/>
      <c r="G9" s="24">
        <v>2339993700</v>
      </c>
      <c r="H9" s="19"/>
      <c r="I9" s="33">
        <f t="shared" ref="I9:I58" si="0">E9-G9</f>
        <v>-97416900</v>
      </c>
      <c r="J9" s="19"/>
      <c r="K9" s="26">
        <v>200000</v>
      </c>
      <c r="L9" s="19"/>
      <c r="M9" s="24">
        <v>2242576800</v>
      </c>
      <c r="N9" s="19"/>
      <c r="O9" s="24">
        <v>1994064300</v>
      </c>
      <c r="P9" s="19"/>
      <c r="Q9" s="101">
        <f t="shared" ref="Q9:Q58" si="1">M9-O9</f>
        <v>248512500</v>
      </c>
      <c r="R9" s="101"/>
    </row>
    <row r="10" spans="1:18" ht="21.75" customHeight="1">
      <c r="A10" s="7" t="s">
        <v>18</v>
      </c>
      <c r="C10" s="26">
        <v>2771415</v>
      </c>
      <c r="D10" s="19"/>
      <c r="E10" s="24">
        <v>3642010956</v>
      </c>
      <c r="F10" s="19"/>
      <c r="G10" s="24">
        <v>4311457751</v>
      </c>
      <c r="H10" s="19"/>
      <c r="I10" s="33">
        <f t="shared" si="0"/>
        <v>-669446795</v>
      </c>
      <c r="J10" s="19"/>
      <c r="K10" s="26">
        <v>2771415</v>
      </c>
      <c r="L10" s="19"/>
      <c r="M10" s="24">
        <v>3642010956</v>
      </c>
      <c r="N10" s="19"/>
      <c r="O10" s="24">
        <v>4385840727</v>
      </c>
      <c r="P10" s="19"/>
      <c r="Q10" s="101">
        <f t="shared" si="1"/>
        <v>-743829771</v>
      </c>
      <c r="R10" s="101"/>
    </row>
    <row r="11" spans="1:18" ht="21.75" customHeight="1">
      <c r="A11" s="7" t="s">
        <v>43</v>
      </c>
      <c r="C11" s="26">
        <v>700000</v>
      </c>
      <c r="D11" s="19"/>
      <c r="E11" s="24">
        <v>16331247450</v>
      </c>
      <c r="F11" s="19"/>
      <c r="G11" s="24">
        <v>16261663950</v>
      </c>
      <c r="H11" s="19"/>
      <c r="I11" s="33">
        <f t="shared" si="0"/>
        <v>69583500</v>
      </c>
      <c r="J11" s="19"/>
      <c r="K11" s="26">
        <v>700000</v>
      </c>
      <c r="L11" s="19"/>
      <c r="M11" s="24">
        <v>16331247450</v>
      </c>
      <c r="N11" s="19"/>
      <c r="O11" s="24">
        <v>15948538200</v>
      </c>
      <c r="P11" s="19"/>
      <c r="Q11" s="101">
        <f t="shared" si="1"/>
        <v>382709250</v>
      </c>
      <c r="R11" s="101"/>
    </row>
    <row r="12" spans="1:18" ht="21.75" customHeight="1">
      <c r="A12" s="7" t="s">
        <v>33</v>
      </c>
      <c r="C12" s="26">
        <v>428500</v>
      </c>
      <c r="D12" s="19"/>
      <c r="E12" s="24">
        <v>22255909706</v>
      </c>
      <c r="F12" s="19"/>
      <c r="G12" s="24">
        <v>20211347666</v>
      </c>
      <c r="H12" s="19"/>
      <c r="I12" s="33">
        <f t="shared" si="0"/>
        <v>2044562040</v>
      </c>
      <c r="J12" s="19"/>
      <c r="K12" s="26">
        <v>428500</v>
      </c>
      <c r="L12" s="19"/>
      <c r="M12" s="24">
        <v>22255909706</v>
      </c>
      <c r="N12" s="19"/>
      <c r="O12" s="24">
        <v>18306601308</v>
      </c>
      <c r="P12" s="19"/>
      <c r="Q12" s="101">
        <f t="shared" si="1"/>
        <v>3949308398</v>
      </c>
      <c r="R12" s="101"/>
    </row>
    <row r="13" spans="1:18" ht="21.75" customHeight="1">
      <c r="A13" s="7" t="s">
        <v>50</v>
      </c>
      <c r="C13" s="26">
        <v>250000</v>
      </c>
      <c r="D13" s="19"/>
      <c r="E13" s="24">
        <v>1930942125</v>
      </c>
      <c r="F13" s="19"/>
      <c r="G13" s="24">
        <v>2497550625</v>
      </c>
      <c r="H13" s="19"/>
      <c r="I13" s="33">
        <f t="shared" si="0"/>
        <v>-566608500</v>
      </c>
      <c r="J13" s="19"/>
      <c r="K13" s="26">
        <v>250000</v>
      </c>
      <c r="L13" s="19"/>
      <c r="M13" s="24">
        <v>1930942125</v>
      </c>
      <c r="N13" s="19"/>
      <c r="O13" s="24">
        <v>1824905501</v>
      </c>
      <c r="P13" s="19"/>
      <c r="Q13" s="101">
        <f t="shared" si="1"/>
        <v>106036624</v>
      </c>
      <c r="R13" s="101"/>
    </row>
    <row r="14" spans="1:18" ht="21.75" customHeight="1">
      <c r="A14" s="7" t="s">
        <v>55</v>
      </c>
      <c r="C14" s="26">
        <v>2000000</v>
      </c>
      <c r="D14" s="19"/>
      <c r="E14" s="24">
        <v>23221008000</v>
      </c>
      <c r="F14" s="19"/>
      <c r="G14" s="24">
        <v>27217089000</v>
      </c>
      <c r="H14" s="19"/>
      <c r="I14" s="33">
        <f t="shared" si="0"/>
        <v>-3996081000</v>
      </c>
      <c r="J14" s="19"/>
      <c r="K14" s="26">
        <v>2000000</v>
      </c>
      <c r="L14" s="19"/>
      <c r="M14" s="24">
        <v>23221008000</v>
      </c>
      <c r="N14" s="19"/>
      <c r="O14" s="24">
        <v>28847331000</v>
      </c>
      <c r="P14" s="19"/>
      <c r="Q14" s="101">
        <f t="shared" si="1"/>
        <v>-5626323000</v>
      </c>
      <c r="R14" s="101"/>
    </row>
    <row r="15" spans="1:18" ht="21.75" customHeight="1">
      <c r="A15" s="7" t="s">
        <v>49</v>
      </c>
      <c r="C15" s="26">
        <v>8117981</v>
      </c>
      <c r="D15" s="19"/>
      <c r="E15" s="24">
        <v>34054045435</v>
      </c>
      <c r="F15" s="19"/>
      <c r="G15" s="24">
        <v>38734459262</v>
      </c>
      <c r="H15" s="19"/>
      <c r="I15" s="33">
        <f t="shared" si="0"/>
        <v>-4680413827</v>
      </c>
      <c r="J15" s="19"/>
      <c r="K15" s="26">
        <v>8117981</v>
      </c>
      <c r="L15" s="19"/>
      <c r="M15" s="24">
        <v>34054045435</v>
      </c>
      <c r="N15" s="19"/>
      <c r="O15" s="24">
        <v>39557566521</v>
      </c>
      <c r="P15" s="19"/>
      <c r="Q15" s="101">
        <f t="shared" si="1"/>
        <v>-5503521086</v>
      </c>
      <c r="R15" s="101"/>
    </row>
    <row r="16" spans="1:18" ht="21.75" customHeight="1">
      <c r="A16" s="7" t="s">
        <v>48</v>
      </c>
      <c r="C16" s="26">
        <v>1000000</v>
      </c>
      <c r="D16" s="19"/>
      <c r="E16" s="24">
        <v>58450140000</v>
      </c>
      <c r="F16" s="19"/>
      <c r="G16" s="24">
        <v>59464071000</v>
      </c>
      <c r="H16" s="19"/>
      <c r="I16" s="33">
        <f t="shared" si="0"/>
        <v>-1013931000</v>
      </c>
      <c r="J16" s="19"/>
      <c r="K16" s="26">
        <v>1000000</v>
      </c>
      <c r="L16" s="19"/>
      <c r="M16" s="24">
        <v>58450140000</v>
      </c>
      <c r="N16" s="19"/>
      <c r="O16" s="24">
        <v>53231377500</v>
      </c>
      <c r="P16" s="19"/>
      <c r="Q16" s="101">
        <f t="shared" si="1"/>
        <v>5218762500</v>
      </c>
      <c r="R16" s="101"/>
    </row>
    <row r="17" spans="1:18" ht="21.75" customHeight="1">
      <c r="A17" s="7" t="s">
        <v>30</v>
      </c>
      <c r="C17" s="26">
        <v>8660149</v>
      </c>
      <c r="D17" s="19"/>
      <c r="E17" s="24">
        <v>12310328192</v>
      </c>
      <c r="F17" s="19"/>
      <c r="G17" s="24">
        <v>14273093806</v>
      </c>
      <c r="H17" s="19"/>
      <c r="I17" s="33">
        <f t="shared" si="0"/>
        <v>-1962765614</v>
      </c>
      <c r="J17" s="19"/>
      <c r="K17" s="26">
        <v>8660149</v>
      </c>
      <c r="L17" s="19"/>
      <c r="M17" s="24">
        <v>12310328192</v>
      </c>
      <c r="N17" s="19"/>
      <c r="O17" s="24">
        <v>13911531719</v>
      </c>
      <c r="P17" s="19"/>
      <c r="Q17" s="101">
        <f t="shared" si="1"/>
        <v>-1601203527</v>
      </c>
      <c r="R17" s="101"/>
    </row>
    <row r="18" spans="1:18" ht="21.75" customHeight="1">
      <c r="A18" s="7" t="s">
        <v>58</v>
      </c>
      <c r="C18" s="26">
        <v>350000</v>
      </c>
      <c r="D18" s="19"/>
      <c r="E18" s="24">
        <v>1593114232</v>
      </c>
      <c r="F18" s="19"/>
      <c r="G18" s="24">
        <v>1798733475</v>
      </c>
      <c r="H18" s="19"/>
      <c r="I18" s="33">
        <f t="shared" si="0"/>
        <v>-205619243</v>
      </c>
      <c r="J18" s="19"/>
      <c r="K18" s="26">
        <v>350000</v>
      </c>
      <c r="L18" s="19"/>
      <c r="M18" s="24">
        <v>1593114232</v>
      </c>
      <c r="N18" s="19"/>
      <c r="O18" s="24">
        <v>1819608525</v>
      </c>
      <c r="P18" s="19"/>
      <c r="Q18" s="101">
        <f t="shared" si="1"/>
        <v>-226494293</v>
      </c>
      <c r="R18" s="101"/>
    </row>
    <row r="19" spans="1:18" ht="21.75" customHeight="1">
      <c r="A19" s="7" t="s">
        <v>67</v>
      </c>
      <c r="C19" s="26">
        <v>490000</v>
      </c>
      <c r="D19" s="19"/>
      <c r="E19" s="24">
        <v>4505531625</v>
      </c>
      <c r="F19" s="19"/>
      <c r="G19" s="24">
        <v>3576844826</v>
      </c>
      <c r="H19" s="19"/>
      <c r="I19" s="33">
        <f t="shared" si="0"/>
        <v>928686799</v>
      </c>
      <c r="J19" s="19"/>
      <c r="K19" s="26">
        <v>490000</v>
      </c>
      <c r="L19" s="19"/>
      <c r="M19" s="24">
        <v>4505531625</v>
      </c>
      <c r="N19" s="19"/>
      <c r="O19" s="24">
        <v>3576844826</v>
      </c>
      <c r="P19" s="19"/>
      <c r="Q19" s="101">
        <f t="shared" si="1"/>
        <v>928686799</v>
      </c>
      <c r="R19" s="101"/>
    </row>
    <row r="20" spans="1:18" ht="21.75" customHeight="1">
      <c r="A20" s="7" t="s">
        <v>32</v>
      </c>
      <c r="C20" s="26">
        <v>1900000</v>
      </c>
      <c r="D20" s="19"/>
      <c r="E20" s="24">
        <v>3934151685</v>
      </c>
      <c r="F20" s="19"/>
      <c r="G20" s="24">
        <v>5226019065</v>
      </c>
      <c r="H20" s="19"/>
      <c r="I20" s="33">
        <f t="shared" si="0"/>
        <v>-1291867380</v>
      </c>
      <c r="J20" s="19"/>
      <c r="K20" s="26">
        <v>1900000</v>
      </c>
      <c r="L20" s="19"/>
      <c r="M20" s="24">
        <v>3934151685</v>
      </c>
      <c r="N20" s="19"/>
      <c r="O20" s="24">
        <v>4799173995</v>
      </c>
      <c r="P20" s="19"/>
      <c r="Q20" s="101">
        <f t="shared" si="1"/>
        <v>-865022310</v>
      </c>
      <c r="R20" s="101"/>
    </row>
    <row r="21" spans="1:18" ht="21.75" customHeight="1">
      <c r="A21" s="7" t="s">
        <v>39</v>
      </c>
      <c r="C21" s="26">
        <v>29800000</v>
      </c>
      <c r="D21" s="19"/>
      <c r="E21" s="24">
        <v>38361383550</v>
      </c>
      <c r="F21" s="19"/>
      <c r="G21" s="24">
        <v>40553263821</v>
      </c>
      <c r="H21" s="19"/>
      <c r="I21" s="33">
        <f t="shared" si="0"/>
        <v>-2191880271</v>
      </c>
      <c r="J21" s="19"/>
      <c r="K21" s="26">
        <v>29800000</v>
      </c>
      <c r="L21" s="19"/>
      <c r="M21" s="24">
        <v>38361383550</v>
      </c>
      <c r="N21" s="19"/>
      <c r="O21" s="24">
        <v>41471766022</v>
      </c>
      <c r="P21" s="19"/>
      <c r="Q21" s="101">
        <f t="shared" si="1"/>
        <v>-3110382472</v>
      </c>
      <c r="R21" s="101"/>
    </row>
    <row r="22" spans="1:18" ht="21.75" customHeight="1">
      <c r="A22" s="7" t="s">
        <v>29</v>
      </c>
      <c r="C22" s="26">
        <v>50170</v>
      </c>
      <c r="D22" s="19"/>
      <c r="E22" s="24">
        <v>3083055419</v>
      </c>
      <c r="F22" s="19"/>
      <c r="G22" s="24">
        <v>3163348515</v>
      </c>
      <c r="H22" s="19"/>
      <c r="I22" s="33">
        <f t="shared" si="0"/>
        <v>-80293096</v>
      </c>
      <c r="J22" s="19"/>
      <c r="K22" s="26">
        <v>50170</v>
      </c>
      <c r="L22" s="19"/>
      <c r="M22" s="24">
        <v>3083055419</v>
      </c>
      <c r="N22" s="19"/>
      <c r="O22" s="24">
        <v>3163348515</v>
      </c>
      <c r="P22" s="19"/>
      <c r="Q22" s="101">
        <f t="shared" si="1"/>
        <v>-80293096</v>
      </c>
      <c r="R22" s="101"/>
    </row>
    <row r="23" spans="1:18" ht="21.75" customHeight="1">
      <c r="A23" s="7" t="s">
        <v>52</v>
      </c>
      <c r="C23" s="26">
        <v>5120</v>
      </c>
      <c r="D23" s="19"/>
      <c r="E23" s="24">
        <v>17462198</v>
      </c>
      <c r="F23" s="19"/>
      <c r="G23" s="24">
        <v>19289341</v>
      </c>
      <c r="H23" s="19"/>
      <c r="I23" s="33">
        <f t="shared" si="0"/>
        <v>-1827143</v>
      </c>
      <c r="J23" s="19"/>
      <c r="K23" s="26">
        <v>5120</v>
      </c>
      <c r="L23" s="19"/>
      <c r="M23" s="24">
        <v>17462198</v>
      </c>
      <c r="N23" s="19"/>
      <c r="O23" s="24">
        <v>16880933</v>
      </c>
      <c r="P23" s="19"/>
      <c r="Q23" s="101">
        <f t="shared" si="1"/>
        <v>581265</v>
      </c>
      <c r="R23" s="101"/>
    </row>
    <row r="24" spans="1:18" ht="21.75" customHeight="1">
      <c r="A24" s="7" t="s">
        <v>47</v>
      </c>
      <c r="C24" s="26">
        <v>294172</v>
      </c>
      <c r="D24" s="19"/>
      <c r="E24" s="24">
        <v>25759425491</v>
      </c>
      <c r="F24" s="19"/>
      <c r="G24" s="24">
        <v>23218281122</v>
      </c>
      <c r="H24" s="19"/>
      <c r="I24" s="33">
        <f t="shared" si="0"/>
        <v>2541144369</v>
      </c>
      <c r="J24" s="19"/>
      <c r="K24" s="26">
        <v>294172</v>
      </c>
      <c r="L24" s="19"/>
      <c r="M24" s="24">
        <v>25759425491</v>
      </c>
      <c r="N24" s="19"/>
      <c r="O24" s="24">
        <v>17285045303</v>
      </c>
      <c r="P24" s="19"/>
      <c r="Q24" s="101">
        <f t="shared" si="1"/>
        <v>8474380188</v>
      </c>
      <c r="R24" s="101"/>
    </row>
    <row r="25" spans="1:18" ht="21.75" customHeight="1">
      <c r="A25" s="7" t="s">
        <v>27</v>
      </c>
      <c r="C25" s="26">
        <v>3000000</v>
      </c>
      <c r="D25" s="19"/>
      <c r="E25" s="24">
        <v>14433606000</v>
      </c>
      <c r="F25" s="19"/>
      <c r="G25" s="24">
        <v>14165212500</v>
      </c>
      <c r="H25" s="19"/>
      <c r="I25" s="33">
        <f t="shared" si="0"/>
        <v>268393500</v>
      </c>
      <c r="J25" s="19"/>
      <c r="K25" s="26">
        <v>3000000</v>
      </c>
      <c r="L25" s="19"/>
      <c r="M25" s="24">
        <v>14433606000</v>
      </c>
      <c r="N25" s="19"/>
      <c r="O25" s="24">
        <v>14215909016</v>
      </c>
      <c r="P25" s="19"/>
      <c r="Q25" s="101">
        <f t="shared" si="1"/>
        <v>217696984</v>
      </c>
      <c r="R25" s="101"/>
    </row>
    <row r="26" spans="1:18" ht="21.75" customHeight="1">
      <c r="A26" s="7" t="s">
        <v>45</v>
      </c>
      <c r="C26" s="26">
        <v>385000</v>
      </c>
      <c r="D26" s="19"/>
      <c r="E26" s="24">
        <v>19786068225</v>
      </c>
      <c r="F26" s="19"/>
      <c r="G26" s="24">
        <v>19384223512</v>
      </c>
      <c r="H26" s="19"/>
      <c r="I26" s="33">
        <f t="shared" si="0"/>
        <v>401844713</v>
      </c>
      <c r="J26" s="19"/>
      <c r="K26" s="26">
        <v>385000</v>
      </c>
      <c r="L26" s="19"/>
      <c r="M26" s="24">
        <v>19786068225</v>
      </c>
      <c r="N26" s="19"/>
      <c r="O26" s="24">
        <v>17451541800</v>
      </c>
      <c r="P26" s="19"/>
      <c r="Q26" s="101">
        <f t="shared" si="1"/>
        <v>2334526425</v>
      </c>
      <c r="R26" s="101"/>
    </row>
    <row r="27" spans="1:18" ht="21.75" customHeight="1">
      <c r="A27" s="7" t="s">
        <v>57</v>
      </c>
      <c r="C27" s="26">
        <v>5000000</v>
      </c>
      <c r="D27" s="19"/>
      <c r="E27" s="24">
        <v>41302777500</v>
      </c>
      <c r="F27" s="19"/>
      <c r="G27" s="24">
        <v>41630814003</v>
      </c>
      <c r="H27" s="19"/>
      <c r="I27" s="33">
        <f t="shared" si="0"/>
        <v>-328036503</v>
      </c>
      <c r="J27" s="19"/>
      <c r="K27" s="26">
        <v>5000000</v>
      </c>
      <c r="L27" s="19"/>
      <c r="M27" s="24">
        <v>41302777500</v>
      </c>
      <c r="N27" s="19"/>
      <c r="O27" s="24">
        <v>38469735002</v>
      </c>
      <c r="P27" s="19"/>
      <c r="Q27" s="101">
        <f t="shared" si="1"/>
        <v>2833042498</v>
      </c>
      <c r="R27" s="101"/>
    </row>
    <row r="28" spans="1:18" ht="21.75" customHeight="1">
      <c r="A28" s="7" t="s">
        <v>41</v>
      </c>
      <c r="C28" s="26">
        <v>2000000</v>
      </c>
      <c r="D28" s="19"/>
      <c r="E28" s="24">
        <v>9053807400</v>
      </c>
      <c r="F28" s="19"/>
      <c r="G28" s="24">
        <v>11053836000</v>
      </c>
      <c r="H28" s="19"/>
      <c r="I28" s="33">
        <f t="shared" si="0"/>
        <v>-2000028600</v>
      </c>
      <c r="J28" s="19"/>
      <c r="K28" s="26">
        <v>2000000</v>
      </c>
      <c r="L28" s="19"/>
      <c r="M28" s="24">
        <v>9053807400</v>
      </c>
      <c r="N28" s="19"/>
      <c r="O28" s="24">
        <v>7990173909</v>
      </c>
      <c r="P28" s="19"/>
      <c r="Q28" s="101">
        <f>M28-O28</f>
        <v>1063633491</v>
      </c>
      <c r="R28" s="101"/>
    </row>
    <row r="29" spans="1:18" ht="21.75" customHeight="1">
      <c r="A29" s="7" t="s">
        <v>36</v>
      </c>
      <c r="C29" s="26">
        <v>595000</v>
      </c>
      <c r="D29" s="19"/>
      <c r="E29" s="24">
        <v>19577317725</v>
      </c>
      <c r="F29" s="19"/>
      <c r="G29" s="24">
        <v>17507208600</v>
      </c>
      <c r="H29" s="19"/>
      <c r="I29" s="33">
        <f t="shared" si="0"/>
        <v>2070109125</v>
      </c>
      <c r="J29" s="19"/>
      <c r="K29" s="26">
        <v>595000</v>
      </c>
      <c r="L29" s="19"/>
      <c r="M29" s="24">
        <v>19577317725</v>
      </c>
      <c r="N29" s="19"/>
      <c r="O29" s="24">
        <v>11029405607</v>
      </c>
      <c r="P29" s="19"/>
      <c r="Q29" s="101">
        <f t="shared" si="1"/>
        <v>8547912118</v>
      </c>
      <c r="R29" s="101"/>
    </row>
    <row r="30" spans="1:18" ht="21.75" customHeight="1">
      <c r="A30" s="7" t="s">
        <v>28</v>
      </c>
      <c r="C30" s="26">
        <v>1100000</v>
      </c>
      <c r="D30" s="19"/>
      <c r="E30" s="24">
        <v>10748662650</v>
      </c>
      <c r="F30" s="19"/>
      <c r="G30" s="24">
        <v>12279499650</v>
      </c>
      <c r="H30" s="19"/>
      <c r="I30" s="33">
        <f t="shared" si="0"/>
        <v>-1530837000</v>
      </c>
      <c r="J30" s="19"/>
      <c r="K30" s="26">
        <v>1100000</v>
      </c>
      <c r="L30" s="19"/>
      <c r="M30" s="24">
        <v>10748662650</v>
      </c>
      <c r="N30" s="19"/>
      <c r="O30" s="24">
        <v>12279499650</v>
      </c>
      <c r="P30" s="19"/>
      <c r="Q30" s="101">
        <f t="shared" si="1"/>
        <v>-1530837000</v>
      </c>
      <c r="R30" s="101"/>
    </row>
    <row r="31" spans="1:18" ht="21.75" customHeight="1">
      <c r="A31" s="7" t="s">
        <v>65</v>
      </c>
      <c r="C31" s="26">
        <v>4472601</v>
      </c>
      <c r="D31" s="19"/>
      <c r="E31" s="24">
        <v>25164297876</v>
      </c>
      <c r="F31" s="19"/>
      <c r="G31" s="24">
        <v>23252817600</v>
      </c>
      <c r="H31" s="19"/>
      <c r="I31" s="33">
        <f t="shared" si="0"/>
        <v>1911480276</v>
      </c>
      <c r="J31" s="19"/>
      <c r="K31" s="26">
        <v>4472601</v>
      </c>
      <c r="L31" s="19"/>
      <c r="M31" s="24">
        <v>25164297879</v>
      </c>
      <c r="N31" s="19"/>
      <c r="O31" s="24">
        <v>20517192000</v>
      </c>
      <c r="P31" s="19"/>
      <c r="Q31" s="101">
        <f t="shared" si="1"/>
        <v>4647105879</v>
      </c>
      <c r="R31" s="101"/>
    </row>
    <row r="32" spans="1:18" ht="21.75" customHeight="1">
      <c r="A32" s="7" t="s">
        <v>40</v>
      </c>
      <c r="C32" s="26">
        <v>800000</v>
      </c>
      <c r="D32" s="19"/>
      <c r="E32" s="24">
        <v>6568682400</v>
      </c>
      <c r="F32" s="19"/>
      <c r="G32" s="24">
        <v>6703873200</v>
      </c>
      <c r="H32" s="19"/>
      <c r="I32" s="33">
        <f t="shared" si="0"/>
        <v>-135190800</v>
      </c>
      <c r="J32" s="19"/>
      <c r="K32" s="26">
        <v>800000</v>
      </c>
      <c r="L32" s="19"/>
      <c r="M32" s="24">
        <v>6568682400</v>
      </c>
      <c r="N32" s="19"/>
      <c r="O32" s="24">
        <v>5980204800</v>
      </c>
      <c r="P32" s="19"/>
      <c r="Q32" s="101">
        <f t="shared" si="1"/>
        <v>588477600</v>
      </c>
      <c r="R32" s="101"/>
    </row>
    <row r="33" spans="1:18" ht="21.75" customHeight="1">
      <c r="A33" s="7" t="s">
        <v>60</v>
      </c>
      <c r="C33" s="26">
        <v>281250</v>
      </c>
      <c r="D33" s="19"/>
      <c r="E33" s="24">
        <v>4148916187</v>
      </c>
      <c r="F33" s="19"/>
      <c r="G33" s="24">
        <v>5339912343</v>
      </c>
      <c r="H33" s="19"/>
      <c r="I33" s="33">
        <f t="shared" si="0"/>
        <v>-1190996156</v>
      </c>
      <c r="J33" s="19"/>
      <c r="K33" s="26">
        <v>281250</v>
      </c>
      <c r="L33" s="19"/>
      <c r="M33" s="24">
        <v>4148916189</v>
      </c>
      <c r="N33" s="19"/>
      <c r="O33" s="24">
        <v>4498076250</v>
      </c>
      <c r="P33" s="19"/>
      <c r="Q33" s="101">
        <f t="shared" si="1"/>
        <v>-349160061</v>
      </c>
      <c r="R33" s="101"/>
    </row>
    <row r="34" spans="1:18" ht="21.75" customHeight="1">
      <c r="A34" s="7" t="s">
        <v>20</v>
      </c>
      <c r="C34" s="26">
        <v>2035520</v>
      </c>
      <c r="D34" s="19"/>
      <c r="E34" s="24">
        <v>37412826049</v>
      </c>
      <c r="F34" s="19"/>
      <c r="G34" s="24">
        <v>37554464655</v>
      </c>
      <c r="H34" s="19"/>
      <c r="I34" s="33">
        <f t="shared" si="0"/>
        <v>-141638606</v>
      </c>
      <c r="J34" s="19"/>
      <c r="K34" s="26">
        <v>2035520</v>
      </c>
      <c r="L34" s="19"/>
      <c r="M34" s="24">
        <v>37412826049</v>
      </c>
      <c r="N34" s="19"/>
      <c r="O34" s="24">
        <v>29116850559</v>
      </c>
      <c r="P34" s="19"/>
      <c r="Q34" s="101">
        <f t="shared" si="1"/>
        <v>8295975490</v>
      </c>
      <c r="R34" s="101"/>
    </row>
    <row r="35" spans="1:18" ht="21.75" customHeight="1">
      <c r="A35" s="7" t="s">
        <v>64</v>
      </c>
      <c r="C35" s="26">
        <v>305300</v>
      </c>
      <c r="D35" s="19"/>
      <c r="E35" s="24">
        <v>18148311207</v>
      </c>
      <c r="F35" s="19"/>
      <c r="G35" s="24">
        <v>18907019869</v>
      </c>
      <c r="H35" s="19"/>
      <c r="I35" s="33">
        <f t="shared" si="0"/>
        <v>-758708662</v>
      </c>
      <c r="J35" s="19"/>
      <c r="K35" s="26">
        <v>305300</v>
      </c>
      <c r="L35" s="19"/>
      <c r="M35" s="24">
        <v>18148311207</v>
      </c>
      <c r="N35" s="19"/>
      <c r="O35" s="24">
        <v>15599050101</v>
      </c>
      <c r="P35" s="19"/>
      <c r="Q35" s="101">
        <f t="shared" si="1"/>
        <v>2549261106</v>
      </c>
      <c r="R35" s="101"/>
    </row>
    <row r="36" spans="1:18" ht="21.75" customHeight="1">
      <c r="A36" s="7" t="s">
        <v>23</v>
      </c>
      <c r="C36" s="26">
        <v>3400000</v>
      </c>
      <c r="D36" s="19"/>
      <c r="E36" s="24">
        <v>14259249630</v>
      </c>
      <c r="F36" s="19"/>
      <c r="G36" s="24">
        <v>15175167300</v>
      </c>
      <c r="H36" s="19"/>
      <c r="I36" s="33">
        <f t="shared" si="0"/>
        <v>-915917670</v>
      </c>
      <c r="J36" s="19"/>
      <c r="K36" s="26">
        <v>3400000</v>
      </c>
      <c r="L36" s="19"/>
      <c r="M36" s="24">
        <v>14259249630</v>
      </c>
      <c r="N36" s="19"/>
      <c r="O36" s="24">
        <v>14232211470</v>
      </c>
      <c r="P36" s="19"/>
      <c r="Q36" s="101">
        <f t="shared" si="1"/>
        <v>27038160</v>
      </c>
      <c r="R36" s="101"/>
    </row>
    <row r="37" spans="1:18" ht="21.75" customHeight="1">
      <c r="A37" s="7" t="s">
        <v>63</v>
      </c>
      <c r="C37" s="26">
        <v>50000</v>
      </c>
      <c r="D37" s="19"/>
      <c r="E37" s="24">
        <v>783311400</v>
      </c>
      <c r="F37" s="19"/>
      <c r="G37" s="24">
        <v>866314575</v>
      </c>
      <c r="H37" s="19"/>
      <c r="I37" s="33">
        <f t="shared" si="0"/>
        <v>-83003175</v>
      </c>
      <c r="J37" s="19"/>
      <c r="K37" s="26">
        <v>50000</v>
      </c>
      <c r="L37" s="19"/>
      <c r="M37" s="24">
        <v>783311400</v>
      </c>
      <c r="N37" s="19"/>
      <c r="O37" s="24">
        <v>908064676</v>
      </c>
      <c r="P37" s="19"/>
      <c r="Q37" s="101">
        <f t="shared" si="1"/>
        <v>-124753276</v>
      </c>
      <c r="R37" s="101"/>
    </row>
    <row r="38" spans="1:18" ht="21.75" customHeight="1">
      <c r="A38" s="7" t="s">
        <v>22</v>
      </c>
      <c r="C38" s="26">
        <v>20000000</v>
      </c>
      <c r="D38" s="19"/>
      <c r="E38" s="24">
        <v>60597288000</v>
      </c>
      <c r="F38" s="19"/>
      <c r="G38" s="24">
        <v>62784198000</v>
      </c>
      <c r="H38" s="19"/>
      <c r="I38" s="33">
        <f t="shared" si="0"/>
        <v>-2186910000</v>
      </c>
      <c r="J38" s="19"/>
      <c r="K38" s="26">
        <v>20000000</v>
      </c>
      <c r="L38" s="19"/>
      <c r="M38" s="24">
        <v>60597288000</v>
      </c>
      <c r="N38" s="19"/>
      <c r="O38" s="24">
        <v>63778248009</v>
      </c>
      <c r="P38" s="19"/>
      <c r="Q38" s="101">
        <f t="shared" si="1"/>
        <v>-3180960009</v>
      </c>
      <c r="R38" s="101"/>
    </row>
    <row r="39" spans="1:18" ht="21.75" customHeight="1">
      <c r="A39" s="7" t="s">
        <v>35</v>
      </c>
      <c r="C39" s="26">
        <v>617383</v>
      </c>
      <c r="D39" s="19"/>
      <c r="E39" s="24">
        <v>1861994838</v>
      </c>
      <c r="F39" s="19"/>
      <c r="G39" s="24">
        <v>1861994838</v>
      </c>
      <c r="H39" s="19"/>
      <c r="I39" s="34">
        <f t="shared" si="0"/>
        <v>0</v>
      </c>
      <c r="J39" s="19"/>
      <c r="K39" s="26">
        <v>617383</v>
      </c>
      <c r="L39" s="19"/>
      <c r="M39" s="24">
        <v>1861994838</v>
      </c>
      <c r="N39" s="19"/>
      <c r="O39" s="24">
        <v>1861994838</v>
      </c>
      <c r="P39" s="19"/>
      <c r="Q39" s="83">
        <f t="shared" si="1"/>
        <v>0</v>
      </c>
      <c r="R39" s="83"/>
    </row>
    <row r="40" spans="1:18" ht="21.75" customHeight="1">
      <c r="A40" s="7" t="s">
        <v>21</v>
      </c>
      <c r="C40" s="26">
        <v>72634517</v>
      </c>
      <c r="D40" s="19"/>
      <c r="E40" s="24">
        <v>44115630732</v>
      </c>
      <c r="F40" s="19"/>
      <c r="G40" s="24">
        <v>44115630732</v>
      </c>
      <c r="H40" s="19"/>
      <c r="I40" s="34">
        <f t="shared" si="0"/>
        <v>0</v>
      </c>
      <c r="J40" s="19"/>
      <c r="K40" s="26">
        <v>72634517</v>
      </c>
      <c r="L40" s="19"/>
      <c r="M40" s="24">
        <v>44115630732</v>
      </c>
      <c r="N40" s="19"/>
      <c r="O40" s="24">
        <v>44141738968</v>
      </c>
      <c r="P40" s="19"/>
      <c r="Q40" s="101">
        <f t="shared" si="1"/>
        <v>-26108236</v>
      </c>
      <c r="R40" s="101"/>
    </row>
    <row r="41" spans="1:18" ht="21.75" customHeight="1">
      <c r="A41" s="7" t="s">
        <v>25</v>
      </c>
      <c r="C41" s="26">
        <v>1891700</v>
      </c>
      <c r="D41" s="19"/>
      <c r="E41" s="24">
        <v>4537512301</v>
      </c>
      <c r="F41" s="19"/>
      <c r="G41" s="24">
        <v>5043351840</v>
      </c>
      <c r="H41" s="19"/>
      <c r="I41" s="33">
        <f t="shared" si="0"/>
        <v>-505839539</v>
      </c>
      <c r="J41" s="19"/>
      <c r="K41" s="26">
        <v>1891700</v>
      </c>
      <c r="L41" s="19"/>
      <c r="M41" s="24">
        <v>4537512301</v>
      </c>
      <c r="N41" s="19"/>
      <c r="O41" s="24">
        <v>5208830946</v>
      </c>
      <c r="P41" s="19"/>
      <c r="Q41" s="101">
        <f t="shared" si="1"/>
        <v>-671318645</v>
      </c>
      <c r="R41" s="101"/>
    </row>
    <row r="42" spans="1:18" ht="21.75" customHeight="1">
      <c r="A42" s="7" t="s">
        <v>19</v>
      </c>
      <c r="C42" s="26">
        <v>6000000</v>
      </c>
      <c r="D42" s="19"/>
      <c r="E42" s="24">
        <v>20028119400</v>
      </c>
      <c r="F42" s="19"/>
      <c r="G42" s="24">
        <v>20690156700</v>
      </c>
      <c r="H42" s="19"/>
      <c r="I42" s="33">
        <f t="shared" si="0"/>
        <v>-662037300</v>
      </c>
      <c r="J42" s="19"/>
      <c r="K42" s="26">
        <v>6000000</v>
      </c>
      <c r="L42" s="19"/>
      <c r="M42" s="24">
        <v>20028119400</v>
      </c>
      <c r="N42" s="19"/>
      <c r="O42" s="24">
        <v>20040047998</v>
      </c>
      <c r="P42" s="19"/>
      <c r="Q42" s="101">
        <f t="shared" si="1"/>
        <v>-11928598</v>
      </c>
      <c r="R42" s="101"/>
    </row>
    <row r="43" spans="1:18" ht="21.75" customHeight="1">
      <c r="A43" s="7" t="s">
        <v>46</v>
      </c>
      <c r="C43" s="26">
        <v>4428997</v>
      </c>
      <c r="D43" s="19"/>
      <c r="E43" s="24">
        <v>48385062701</v>
      </c>
      <c r="F43" s="19"/>
      <c r="G43" s="24">
        <v>47020242916</v>
      </c>
      <c r="H43" s="19"/>
      <c r="I43" s="33">
        <f t="shared" si="0"/>
        <v>1364819785</v>
      </c>
      <c r="J43" s="19"/>
      <c r="K43" s="26">
        <v>4428997</v>
      </c>
      <c r="L43" s="19"/>
      <c r="M43" s="24">
        <v>48385062701</v>
      </c>
      <c r="N43" s="19"/>
      <c r="O43" s="24">
        <v>37818715978</v>
      </c>
      <c r="P43" s="19"/>
      <c r="Q43" s="101">
        <f t="shared" si="1"/>
        <v>10566346723</v>
      </c>
      <c r="R43" s="101"/>
    </row>
    <row r="44" spans="1:18" ht="21.75" customHeight="1">
      <c r="A44" s="7" t="s">
        <v>53</v>
      </c>
      <c r="C44" s="26">
        <v>10000000</v>
      </c>
      <c r="D44" s="19"/>
      <c r="E44" s="24">
        <v>53877510000</v>
      </c>
      <c r="F44" s="19"/>
      <c r="G44" s="24">
        <v>56288081301</v>
      </c>
      <c r="H44" s="19"/>
      <c r="I44" s="33">
        <f t="shared" si="0"/>
        <v>-2410571301</v>
      </c>
      <c r="J44" s="19"/>
      <c r="K44" s="26">
        <v>10000000</v>
      </c>
      <c r="L44" s="19"/>
      <c r="M44" s="24">
        <v>53877510000</v>
      </c>
      <c r="N44" s="19"/>
      <c r="O44" s="24">
        <v>56859660049</v>
      </c>
      <c r="P44" s="19"/>
      <c r="Q44" s="101">
        <f t="shared" si="1"/>
        <v>-2982150049</v>
      </c>
      <c r="R44" s="101"/>
    </row>
    <row r="45" spans="1:18" ht="21.75" customHeight="1">
      <c r="A45" s="7" t="s">
        <v>51</v>
      </c>
      <c r="C45" s="26">
        <v>2974999</v>
      </c>
      <c r="D45" s="19"/>
      <c r="E45" s="24">
        <v>6621389675</v>
      </c>
      <c r="F45" s="19"/>
      <c r="G45" s="24">
        <v>8602133156</v>
      </c>
      <c r="H45" s="19"/>
      <c r="I45" s="33">
        <f t="shared" si="0"/>
        <v>-1980743481</v>
      </c>
      <c r="J45" s="19"/>
      <c r="K45" s="26">
        <v>2974999</v>
      </c>
      <c r="L45" s="19"/>
      <c r="M45" s="24">
        <v>6621389677</v>
      </c>
      <c r="N45" s="19"/>
      <c r="O45" s="24">
        <v>7606169828</v>
      </c>
      <c r="P45" s="19"/>
      <c r="Q45" s="101">
        <f t="shared" si="1"/>
        <v>-984780151</v>
      </c>
      <c r="R45" s="101"/>
    </row>
    <row r="46" spans="1:18" ht="21.75" customHeight="1">
      <c r="A46" s="7" t="s">
        <v>59</v>
      </c>
      <c r="C46" s="26">
        <v>225000</v>
      </c>
      <c r="D46" s="19"/>
      <c r="E46" s="24">
        <v>2923252537</v>
      </c>
      <c r="F46" s="19"/>
      <c r="G46" s="24">
        <v>2554693688</v>
      </c>
      <c r="H46" s="19"/>
      <c r="I46" s="33">
        <f t="shared" si="0"/>
        <v>368558849</v>
      </c>
      <c r="J46" s="19"/>
      <c r="K46" s="26">
        <v>225000</v>
      </c>
      <c r="L46" s="19"/>
      <c r="M46" s="24">
        <v>2923252539</v>
      </c>
      <c r="N46" s="19"/>
      <c r="O46" s="24">
        <v>1480155260</v>
      </c>
      <c r="P46" s="19"/>
      <c r="Q46" s="101">
        <f t="shared" si="1"/>
        <v>1443097279</v>
      </c>
      <c r="R46" s="101"/>
    </row>
    <row r="47" spans="1:18" ht="21.75" customHeight="1">
      <c r="A47" s="7" t="s">
        <v>54</v>
      </c>
      <c r="C47" s="26">
        <v>78373</v>
      </c>
      <c r="D47" s="19"/>
      <c r="E47" s="24">
        <v>305160468</v>
      </c>
      <c r="F47" s="19"/>
      <c r="G47" s="24">
        <v>352761449</v>
      </c>
      <c r="H47" s="19"/>
      <c r="I47" s="33">
        <f t="shared" si="0"/>
        <v>-47600981</v>
      </c>
      <c r="J47" s="19"/>
      <c r="K47" s="26">
        <v>78373</v>
      </c>
      <c r="L47" s="19"/>
      <c r="M47" s="24">
        <v>305160468</v>
      </c>
      <c r="N47" s="19"/>
      <c r="O47" s="24">
        <v>371225333</v>
      </c>
      <c r="P47" s="19"/>
      <c r="Q47" s="101">
        <f t="shared" si="1"/>
        <v>-66064865</v>
      </c>
      <c r="R47" s="101"/>
    </row>
    <row r="48" spans="1:18" ht="21.75" customHeight="1">
      <c r="A48" s="7" t="s">
        <v>31</v>
      </c>
      <c r="C48" s="26">
        <v>8922398</v>
      </c>
      <c r="D48" s="19"/>
      <c r="E48" s="24">
        <v>60399999274</v>
      </c>
      <c r="F48" s="19"/>
      <c r="G48" s="24">
        <v>63326871485</v>
      </c>
      <c r="H48" s="19"/>
      <c r="I48" s="33">
        <f t="shared" si="0"/>
        <v>-2926872211</v>
      </c>
      <c r="J48" s="19"/>
      <c r="K48" s="26">
        <v>8922398</v>
      </c>
      <c r="L48" s="19"/>
      <c r="M48" s="24">
        <v>60399999274</v>
      </c>
      <c r="N48" s="19"/>
      <c r="O48" s="24">
        <v>53570630780</v>
      </c>
      <c r="P48" s="19"/>
      <c r="Q48" s="101">
        <f t="shared" si="1"/>
        <v>6829368494</v>
      </c>
      <c r="R48" s="101"/>
    </row>
    <row r="49" spans="1:18" ht="21.75" customHeight="1">
      <c r="A49" s="7" t="s">
        <v>66</v>
      </c>
      <c r="C49" s="26">
        <v>1750000</v>
      </c>
      <c r="D49" s="19"/>
      <c r="E49" s="24">
        <v>4771688512</v>
      </c>
      <c r="F49" s="19"/>
      <c r="G49" s="24">
        <v>3871011690</v>
      </c>
      <c r="H49" s="19"/>
      <c r="I49" s="33">
        <f t="shared" si="0"/>
        <v>900676822</v>
      </c>
      <c r="J49" s="19"/>
      <c r="K49" s="26">
        <v>1750000</v>
      </c>
      <c r="L49" s="19"/>
      <c r="M49" s="24">
        <v>4771688512</v>
      </c>
      <c r="N49" s="19"/>
      <c r="O49" s="24">
        <v>3871011690</v>
      </c>
      <c r="P49" s="19"/>
      <c r="Q49" s="101">
        <f t="shared" si="1"/>
        <v>900676822</v>
      </c>
      <c r="R49" s="101"/>
    </row>
    <row r="50" spans="1:18" ht="21.75" customHeight="1">
      <c r="A50" s="7" t="s">
        <v>34</v>
      </c>
      <c r="C50" s="26">
        <v>1500000</v>
      </c>
      <c r="D50" s="19"/>
      <c r="E50" s="24">
        <v>9602523000</v>
      </c>
      <c r="F50" s="19"/>
      <c r="G50" s="24">
        <v>10691007750</v>
      </c>
      <c r="H50" s="19"/>
      <c r="I50" s="33">
        <f t="shared" si="0"/>
        <v>-1088484750</v>
      </c>
      <c r="J50" s="19"/>
      <c r="K50" s="26">
        <v>1500000</v>
      </c>
      <c r="L50" s="19"/>
      <c r="M50" s="24">
        <v>9602523000</v>
      </c>
      <c r="N50" s="19"/>
      <c r="O50" s="24">
        <v>9811273500</v>
      </c>
      <c r="P50" s="19"/>
      <c r="Q50" s="101">
        <f t="shared" si="1"/>
        <v>-208750500</v>
      </c>
      <c r="R50" s="101"/>
    </row>
    <row r="51" spans="1:18" ht="21.75" customHeight="1">
      <c r="A51" s="7" t="s">
        <v>26</v>
      </c>
      <c r="C51" s="26">
        <v>850000</v>
      </c>
      <c r="D51" s="19"/>
      <c r="E51" s="24">
        <v>4216263075</v>
      </c>
      <c r="F51" s="19"/>
      <c r="G51" s="24">
        <v>4858419375</v>
      </c>
      <c r="H51" s="19"/>
      <c r="I51" s="33">
        <f t="shared" si="0"/>
        <v>-642156300</v>
      </c>
      <c r="J51" s="19"/>
      <c r="K51" s="26">
        <v>850000</v>
      </c>
      <c r="L51" s="19"/>
      <c r="M51" s="24">
        <v>4216263075</v>
      </c>
      <c r="N51" s="19"/>
      <c r="O51" s="24">
        <v>3996578025</v>
      </c>
      <c r="P51" s="19"/>
      <c r="Q51" s="101">
        <f t="shared" si="1"/>
        <v>219685050</v>
      </c>
      <c r="R51" s="101"/>
    </row>
    <row r="52" spans="1:18" ht="21.75" customHeight="1">
      <c r="A52" s="7" t="s">
        <v>68</v>
      </c>
      <c r="C52" s="26">
        <v>900000</v>
      </c>
      <c r="D52" s="19"/>
      <c r="E52" s="24">
        <v>3516849495</v>
      </c>
      <c r="F52" s="19"/>
      <c r="G52" s="24">
        <v>2934412033</v>
      </c>
      <c r="H52" s="19"/>
      <c r="I52" s="33">
        <f t="shared" si="0"/>
        <v>582437462</v>
      </c>
      <c r="J52" s="19"/>
      <c r="K52" s="26">
        <v>900000</v>
      </c>
      <c r="L52" s="19"/>
      <c r="M52" s="24">
        <v>3516849495</v>
      </c>
      <c r="N52" s="19"/>
      <c r="O52" s="24">
        <v>2934412033</v>
      </c>
      <c r="P52" s="19"/>
      <c r="Q52" s="101">
        <f t="shared" si="1"/>
        <v>582437462</v>
      </c>
      <c r="R52" s="101"/>
    </row>
    <row r="53" spans="1:18" ht="21.75" customHeight="1">
      <c r="A53" s="7" t="s">
        <v>56</v>
      </c>
      <c r="C53" s="26">
        <v>1200000</v>
      </c>
      <c r="D53" s="19"/>
      <c r="E53" s="24">
        <v>18119543400</v>
      </c>
      <c r="F53" s="19"/>
      <c r="G53" s="24">
        <v>20684192400</v>
      </c>
      <c r="H53" s="19"/>
      <c r="I53" s="33">
        <f t="shared" si="0"/>
        <v>-2564649000</v>
      </c>
      <c r="J53" s="19"/>
      <c r="K53" s="26">
        <v>1200000</v>
      </c>
      <c r="L53" s="19"/>
      <c r="M53" s="24">
        <v>18119543400</v>
      </c>
      <c r="N53" s="19"/>
      <c r="O53" s="24">
        <v>17912249568</v>
      </c>
      <c r="P53" s="19"/>
      <c r="Q53" s="101">
        <f t="shared" si="1"/>
        <v>207293832</v>
      </c>
      <c r="R53" s="101"/>
    </row>
    <row r="54" spans="1:18" ht="21.75" customHeight="1">
      <c r="A54" s="7" t="s">
        <v>37</v>
      </c>
      <c r="C54" s="26">
        <v>800000</v>
      </c>
      <c r="D54" s="19"/>
      <c r="E54" s="24">
        <v>3960295200</v>
      </c>
      <c r="F54" s="19"/>
      <c r="G54" s="24">
        <v>4190914800</v>
      </c>
      <c r="H54" s="19"/>
      <c r="I54" s="33">
        <f t="shared" si="0"/>
        <v>-230619600</v>
      </c>
      <c r="J54" s="19"/>
      <c r="K54" s="26">
        <v>800000</v>
      </c>
      <c r="L54" s="19"/>
      <c r="M54" s="24">
        <v>3960295200</v>
      </c>
      <c r="N54" s="19"/>
      <c r="O54" s="24">
        <v>3961090440</v>
      </c>
      <c r="P54" s="19"/>
      <c r="Q54" s="101">
        <f t="shared" si="1"/>
        <v>-795240</v>
      </c>
      <c r="R54" s="101"/>
    </row>
    <row r="55" spans="1:18" ht="21.75" customHeight="1">
      <c r="A55" s="7" t="s">
        <v>44</v>
      </c>
      <c r="C55" s="26">
        <v>1000000</v>
      </c>
      <c r="D55" s="19"/>
      <c r="E55" s="24">
        <v>4860904500</v>
      </c>
      <c r="F55" s="19"/>
      <c r="G55" s="24">
        <v>5218762500</v>
      </c>
      <c r="H55" s="19"/>
      <c r="I55" s="33">
        <f t="shared" si="0"/>
        <v>-357858000</v>
      </c>
      <c r="J55" s="19"/>
      <c r="K55" s="26">
        <v>1000000</v>
      </c>
      <c r="L55" s="19"/>
      <c r="M55" s="24">
        <v>4860904500</v>
      </c>
      <c r="N55" s="19"/>
      <c r="O55" s="24">
        <v>5874835500</v>
      </c>
      <c r="P55" s="19"/>
      <c r="Q55" s="101">
        <f t="shared" si="1"/>
        <v>-1013931000</v>
      </c>
      <c r="R55" s="101"/>
    </row>
    <row r="56" spans="1:18" ht="21.75" customHeight="1">
      <c r="A56" s="7" t="s">
        <v>62</v>
      </c>
      <c r="C56" s="26">
        <v>11756699</v>
      </c>
      <c r="D56" s="19"/>
      <c r="E56" s="24">
        <v>46267829951</v>
      </c>
      <c r="F56" s="19"/>
      <c r="G56" s="24">
        <v>45765299845</v>
      </c>
      <c r="H56" s="19"/>
      <c r="I56" s="33">
        <f t="shared" si="0"/>
        <v>502530106</v>
      </c>
      <c r="J56" s="19"/>
      <c r="K56" s="26">
        <v>11756699</v>
      </c>
      <c r="L56" s="19"/>
      <c r="M56" s="24">
        <v>46267829951</v>
      </c>
      <c r="N56" s="19"/>
      <c r="O56" s="24">
        <v>41254215651</v>
      </c>
      <c r="P56" s="19"/>
      <c r="Q56" s="101">
        <f t="shared" si="1"/>
        <v>5013614300</v>
      </c>
      <c r="R56" s="101"/>
    </row>
    <row r="57" spans="1:18" ht="21.75" customHeight="1">
      <c r="A57" s="7" t="s">
        <v>38</v>
      </c>
      <c r="C57" s="26">
        <v>1117000</v>
      </c>
      <c r="D57" s="19"/>
      <c r="E57" s="24">
        <v>3014610702</v>
      </c>
      <c r="F57" s="19"/>
      <c r="G57" s="24">
        <v>3215584749</v>
      </c>
      <c r="H57" s="19"/>
      <c r="I57" s="33">
        <f t="shared" si="0"/>
        <v>-200974047</v>
      </c>
      <c r="J57" s="19"/>
      <c r="K57" s="26">
        <v>1117000</v>
      </c>
      <c r="L57" s="19"/>
      <c r="M57" s="24">
        <v>3014610702</v>
      </c>
      <c r="N57" s="19"/>
      <c r="O57" s="24">
        <v>3126756441</v>
      </c>
      <c r="P57" s="19"/>
      <c r="Q57" s="101">
        <f t="shared" si="1"/>
        <v>-112145739</v>
      </c>
      <c r="R57" s="101"/>
    </row>
    <row r="58" spans="1:18" ht="21.75" customHeight="1">
      <c r="A58" s="12" t="s">
        <v>24</v>
      </c>
      <c r="C58" s="28">
        <v>350000</v>
      </c>
      <c r="D58" s="19"/>
      <c r="E58" s="27">
        <v>1094548455</v>
      </c>
      <c r="F58" s="19"/>
      <c r="G58" s="27">
        <v>1067758807</v>
      </c>
      <c r="H58" s="19"/>
      <c r="I58" s="33">
        <f t="shared" si="0"/>
        <v>26789648</v>
      </c>
      <c r="J58" s="19"/>
      <c r="K58" s="28">
        <v>350000</v>
      </c>
      <c r="L58" s="19"/>
      <c r="M58" s="27">
        <v>1094548455</v>
      </c>
      <c r="N58" s="19"/>
      <c r="O58" s="27">
        <v>1042708747</v>
      </c>
      <c r="P58" s="19"/>
      <c r="Q58" s="101">
        <f t="shared" si="1"/>
        <v>51839708</v>
      </c>
      <c r="R58" s="101"/>
    </row>
    <row r="59" spans="1:18" s="17" customFormat="1" ht="21.75" customHeight="1">
      <c r="A59" s="13"/>
      <c r="C59" s="31"/>
      <c r="D59" s="29"/>
      <c r="E59" s="30">
        <f>SUM(E8:E58)</f>
        <v>876378054197</v>
      </c>
      <c r="F59" s="29"/>
      <c r="G59" s="30">
        <f>SUM(G8:G58)</f>
        <v>902075868817</v>
      </c>
      <c r="H59" s="29"/>
      <c r="I59" s="46">
        <f>SUM(I8:I58)</f>
        <v>-25697814620</v>
      </c>
      <c r="J59" s="29"/>
      <c r="K59" s="31"/>
      <c r="L59" s="29"/>
      <c r="M59" s="30">
        <f>SUM(M8:M58)</f>
        <v>876378054206</v>
      </c>
      <c r="N59" s="29"/>
      <c r="O59" s="30">
        <f>SUM(O8:O58)</f>
        <v>829159677077</v>
      </c>
      <c r="P59" s="29"/>
      <c r="Q59" s="103">
        <f>SUM(Q8:R58)</f>
        <v>47218377129</v>
      </c>
      <c r="R59" s="103"/>
    </row>
    <row r="62" spans="1:18">
      <c r="O62" s="72">
        <v>829159677068</v>
      </c>
      <c r="P62" s="70"/>
      <c r="Q62" s="73">
        <v>47218377129</v>
      </c>
    </row>
    <row r="63" spans="1:18">
      <c r="O63" s="71">
        <f>O59-O62</f>
        <v>9</v>
      </c>
      <c r="P63" s="70"/>
      <c r="Q63" s="71">
        <f>Q59-Q62</f>
        <v>0</v>
      </c>
    </row>
    <row r="64" spans="1:18">
      <c r="O64" s="70"/>
      <c r="P64" s="70"/>
      <c r="Q64" s="70"/>
    </row>
  </sheetData>
  <mergeCells count="6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8:R58"/>
    <mergeCell ref="Q59:R59"/>
    <mergeCell ref="Q53:R53"/>
    <mergeCell ref="Q54:R54"/>
    <mergeCell ref="Q55:R55"/>
    <mergeCell ref="Q56:R56"/>
    <mergeCell ref="Q57:R57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6"/>
  <sheetViews>
    <sheetView rightToLeft="1" workbookViewId="0">
      <selection activeCell="N18" sqref="N18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</row>
    <row r="2" spans="1:49" ht="25.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</row>
    <row r="3" spans="1:49" ht="25.5">
      <c r="A3" s="77" t="s">
        <v>210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</row>
    <row r="4" spans="1:49" ht="14.45" customHeight="1"/>
    <row r="5" spans="1:49" ht="14.45" customHeight="1">
      <c r="A5" s="88" t="s">
        <v>70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</row>
    <row r="6" spans="1:49" ht="14.45" customHeight="1">
      <c r="I6" s="86" t="s">
        <v>7</v>
      </c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C6" s="86" t="s">
        <v>9</v>
      </c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86" t="s">
        <v>71</v>
      </c>
      <c r="B8" s="86"/>
      <c r="C8" s="86"/>
      <c r="D8" s="86"/>
      <c r="E8" s="86"/>
      <c r="F8" s="86"/>
      <c r="G8" s="86"/>
      <c r="I8" s="86" t="s">
        <v>72</v>
      </c>
      <c r="J8" s="86"/>
      <c r="K8" s="86"/>
      <c r="M8" s="86" t="s">
        <v>73</v>
      </c>
      <c r="N8" s="86"/>
      <c r="O8" s="86"/>
      <c r="Q8" s="86" t="s">
        <v>74</v>
      </c>
      <c r="R8" s="86"/>
      <c r="S8" s="86"/>
      <c r="T8" s="86"/>
      <c r="U8" s="86"/>
      <c r="W8" s="86" t="s">
        <v>75</v>
      </c>
      <c r="X8" s="86"/>
      <c r="Y8" s="86"/>
      <c r="Z8" s="86"/>
      <c r="AA8" s="86"/>
      <c r="AC8" s="86" t="s">
        <v>72</v>
      </c>
      <c r="AD8" s="86"/>
      <c r="AE8" s="86"/>
      <c r="AF8" s="86"/>
      <c r="AG8" s="86"/>
      <c r="AI8" s="86" t="s">
        <v>73</v>
      </c>
      <c r="AJ8" s="86"/>
      <c r="AK8" s="86"/>
      <c r="AM8" s="86" t="s">
        <v>74</v>
      </c>
      <c r="AN8" s="86"/>
      <c r="AO8" s="86"/>
      <c r="AQ8" s="86" t="s">
        <v>75</v>
      </c>
      <c r="AR8" s="86"/>
      <c r="AS8" s="86"/>
    </row>
    <row r="9" spans="1:49" ht="21.75" customHeight="1">
      <c r="A9" s="91" t="s">
        <v>76</v>
      </c>
      <c r="B9" s="91"/>
      <c r="C9" s="91"/>
      <c r="D9" s="91"/>
      <c r="E9" s="91"/>
      <c r="F9" s="91"/>
      <c r="G9" s="91"/>
      <c r="I9" s="90">
        <v>5120</v>
      </c>
      <c r="J9" s="90"/>
      <c r="K9" s="90"/>
      <c r="M9" s="90">
        <v>4447</v>
      </c>
      <c r="N9" s="90"/>
      <c r="O9" s="90"/>
      <c r="Q9" s="91" t="s">
        <v>77</v>
      </c>
      <c r="R9" s="91"/>
      <c r="S9" s="91"/>
      <c r="T9" s="91"/>
      <c r="U9" s="91"/>
      <c r="W9" s="92">
        <v>0.34443413285701502</v>
      </c>
      <c r="X9" s="92"/>
      <c r="Y9" s="92"/>
      <c r="Z9" s="92"/>
      <c r="AA9" s="92"/>
      <c r="AC9" s="90">
        <v>5120</v>
      </c>
      <c r="AD9" s="90"/>
      <c r="AE9" s="90"/>
      <c r="AF9" s="90"/>
      <c r="AG9" s="90"/>
      <c r="AI9" s="90">
        <v>4447</v>
      </c>
      <c r="AJ9" s="90"/>
      <c r="AK9" s="90"/>
      <c r="AM9" s="91" t="s">
        <v>77</v>
      </c>
      <c r="AN9" s="91"/>
      <c r="AO9" s="91"/>
      <c r="AQ9" s="92">
        <v>0.34443413285701502</v>
      </c>
      <c r="AR9" s="92"/>
      <c r="AS9" s="92"/>
    </row>
    <row r="10" spans="1:49" ht="14.45" customHeight="1">
      <c r="A10" s="88" t="s">
        <v>78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</row>
    <row r="11" spans="1:49" ht="14.45" customHeight="1">
      <c r="C11" s="86" t="s">
        <v>7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Y11" s="86" t="s">
        <v>9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</row>
    <row r="12" spans="1:49" ht="14.45" customHeight="1">
      <c r="A12" s="2" t="s">
        <v>71</v>
      </c>
      <c r="C12" s="4" t="s">
        <v>79</v>
      </c>
      <c r="D12" s="3"/>
      <c r="E12" s="4" t="s">
        <v>80</v>
      </c>
      <c r="F12" s="3"/>
      <c r="G12" s="84" t="s">
        <v>81</v>
      </c>
      <c r="H12" s="84"/>
      <c r="I12" s="84"/>
      <c r="J12" s="3"/>
      <c r="K12" s="84" t="s">
        <v>82</v>
      </c>
      <c r="L12" s="84"/>
      <c r="M12" s="84"/>
      <c r="N12" s="3"/>
      <c r="O12" s="84" t="s">
        <v>73</v>
      </c>
      <c r="P12" s="84"/>
      <c r="Q12" s="84"/>
      <c r="R12" s="3"/>
      <c r="S12" s="84" t="s">
        <v>74</v>
      </c>
      <c r="T12" s="84"/>
      <c r="U12" s="84"/>
      <c r="V12" s="84"/>
      <c r="W12" s="84"/>
      <c r="Y12" s="84" t="s">
        <v>79</v>
      </c>
      <c r="Z12" s="84"/>
      <c r="AA12" s="84"/>
      <c r="AB12" s="84"/>
      <c r="AC12" s="84"/>
      <c r="AD12" s="3"/>
      <c r="AE12" s="84" t="s">
        <v>80</v>
      </c>
      <c r="AF12" s="84"/>
      <c r="AG12" s="84"/>
      <c r="AH12" s="84"/>
      <c r="AI12" s="84"/>
      <c r="AJ12" s="3"/>
      <c r="AK12" s="84" t="s">
        <v>81</v>
      </c>
      <c r="AL12" s="84"/>
      <c r="AM12" s="84"/>
      <c r="AN12" s="3"/>
      <c r="AO12" s="84" t="s">
        <v>82</v>
      </c>
      <c r="AP12" s="84"/>
      <c r="AQ12" s="84"/>
      <c r="AR12" s="3"/>
      <c r="AS12" s="84" t="s">
        <v>73</v>
      </c>
      <c r="AT12" s="84"/>
      <c r="AU12" s="3"/>
      <c r="AV12" s="4" t="s">
        <v>74</v>
      </c>
    </row>
    <row r="13" spans="1:49" ht="14.45" customHeight="1">
      <c r="A13" s="88" t="s">
        <v>83</v>
      </c>
      <c r="B13" s="88"/>
      <c r="C13" s="89"/>
      <c r="D13" s="88"/>
      <c r="E13" s="89"/>
      <c r="F13" s="88"/>
      <c r="G13" s="89"/>
      <c r="H13" s="89"/>
      <c r="I13" s="89"/>
      <c r="J13" s="88"/>
      <c r="K13" s="89"/>
      <c r="L13" s="89"/>
      <c r="M13" s="89"/>
      <c r="N13" s="88"/>
      <c r="O13" s="89"/>
      <c r="P13" s="89"/>
      <c r="Q13" s="89"/>
      <c r="R13" s="88"/>
      <c r="S13" s="89"/>
      <c r="T13" s="89"/>
      <c r="U13" s="89"/>
      <c r="V13" s="89"/>
      <c r="W13" s="89"/>
      <c r="X13" s="88"/>
      <c r="Y13" s="89"/>
      <c r="Z13" s="89"/>
      <c r="AA13" s="89"/>
      <c r="AB13" s="89"/>
      <c r="AC13" s="89"/>
      <c r="AD13" s="88"/>
      <c r="AE13" s="89"/>
      <c r="AF13" s="89"/>
      <c r="AG13" s="89"/>
      <c r="AH13" s="89"/>
      <c r="AI13" s="89"/>
      <c r="AJ13" s="88"/>
      <c r="AK13" s="89"/>
      <c r="AL13" s="89"/>
      <c r="AM13" s="89"/>
      <c r="AN13" s="88"/>
      <c r="AO13" s="89"/>
      <c r="AP13" s="89"/>
      <c r="AQ13" s="89"/>
      <c r="AR13" s="88"/>
      <c r="AS13" s="89"/>
      <c r="AT13" s="89"/>
      <c r="AU13" s="88"/>
      <c r="AV13" s="89"/>
      <c r="AW13" s="88"/>
    </row>
    <row r="14" spans="1:49" ht="14.45" customHeight="1">
      <c r="C14" s="86" t="s">
        <v>7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O14" s="86" t="s">
        <v>9</v>
      </c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</row>
    <row r="15" spans="1:49" ht="14.45" customHeight="1">
      <c r="A15" s="2" t="s">
        <v>71</v>
      </c>
      <c r="C15" s="4" t="s">
        <v>80</v>
      </c>
      <c r="D15" s="3"/>
      <c r="E15" s="4" t="s">
        <v>82</v>
      </c>
      <c r="F15" s="3"/>
      <c r="G15" s="84" t="s">
        <v>73</v>
      </c>
      <c r="H15" s="84"/>
      <c r="I15" s="84"/>
      <c r="J15" s="3"/>
      <c r="K15" s="84" t="s">
        <v>74</v>
      </c>
      <c r="L15" s="84"/>
      <c r="M15" s="84"/>
      <c r="O15" s="84" t="s">
        <v>80</v>
      </c>
      <c r="P15" s="84"/>
      <c r="Q15" s="84"/>
      <c r="R15" s="84"/>
      <c r="S15" s="84"/>
      <c r="T15" s="3"/>
      <c r="U15" s="84" t="s">
        <v>82</v>
      </c>
      <c r="V15" s="84"/>
      <c r="W15" s="84"/>
      <c r="X15" s="84"/>
      <c r="Y15" s="84"/>
      <c r="Z15" s="3"/>
      <c r="AA15" s="84" t="s">
        <v>73</v>
      </c>
      <c r="AB15" s="84"/>
      <c r="AC15" s="84"/>
      <c r="AD15" s="84"/>
      <c r="AE15" s="84"/>
      <c r="AF15" s="3"/>
      <c r="AG15" s="84" t="s">
        <v>74</v>
      </c>
      <c r="AH15" s="84"/>
      <c r="AI15" s="84"/>
    </row>
    <row r="16" spans="1:49" ht="21.75" customHeight="1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</sheetData>
  <mergeCells count="45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A4" sqref="A4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7" ht="25.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</row>
    <row r="3" spans="1:27" ht="25.5">
      <c r="A3" s="77" t="s">
        <v>211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</row>
    <row r="4" spans="1:27" ht="14.45" customHeight="1"/>
    <row r="5" spans="1:27" ht="14.45" customHeight="1">
      <c r="A5" s="1" t="s">
        <v>84</v>
      </c>
      <c r="B5" s="88" t="s">
        <v>85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</row>
    <row r="6" spans="1:27" ht="14.45" customHeight="1">
      <c r="E6" s="86" t="s">
        <v>7</v>
      </c>
      <c r="F6" s="86"/>
      <c r="G6" s="86"/>
      <c r="H6" s="86"/>
      <c r="I6" s="86"/>
      <c r="K6" s="86" t="s">
        <v>8</v>
      </c>
      <c r="L6" s="86"/>
      <c r="M6" s="86"/>
      <c r="N6" s="86"/>
      <c r="O6" s="86"/>
      <c r="P6" s="86"/>
      <c r="Q6" s="86"/>
      <c r="S6" s="86" t="s">
        <v>9</v>
      </c>
      <c r="T6" s="86"/>
      <c r="U6" s="86"/>
      <c r="V6" s="86"/>
      <c r="W6" s="86"/>
      <c r="X6" s="86"/>
      <c r="Y6" s="86"/>
      <c r="Z6" s="86"/>
      <c r="AA6" s="86"/>
    </row>
    <row r="7" spans="1:27" ht="14.45" customHeight="1">
      <c r="E7" s="3"/>
      <c r="F7" s="3"/>
      <c r="G7" s="3"/>
      <c r="H7" s="3"/>
      <c r="I7" s="3"/>
      <c r="K7" s="84" t="s">
        <v>86</v>
      </c>
      <c r="L7" s="84"/>
      <c r="M7" s="84"/>
      <c r="N7" s="3"/>
      <c r="O7" s="84" t="s">
        <v>87</v>
      </c>
      <c r="P7" s="84"/>
      <c r="Q7" s="8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86" t="s">
        <v>88</v>
      </c>
      <c r="B8" s="86"/>
      <c r="D8" s="86" t="s">
        <v>89</v>
      </c>
      <c r="E8" s="86"/>
      <c r="G8" s="2" t="s">
        <v>13</v>
      </c>
      <c r="I8" s="2" t="s">
        <v>14</v>
      </c>
      <c r="K8" s="4" t="s">
        <v>12</v>
      </c>
      <c r="L8" s="3"/>
      <c r="M8" s="4" t="s">
        <v>13</v>
      </c>
      <c r="O8" s="4" t="s">
        <v>12</v>
      </c>
      <c r="P8" s="3"/>
      <c r="Q8" s="4" t="s">
        <v>15</v>
      </c>
      <c r="S8" s="2" t="s">
        <v>12</v>
      </c>
      <c r="U8" s="2" t="s">
        <v>90</v>
      </c>
      <c r="W8" s="2" t="s">
        <v>13</v>
      </c>
      <c r="Y8" s="2" t="s">
        <v>14</v>
      </c>
      <c r="AA8" s="2" t="s">
        <v>17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H24" sqref="H24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</row>
    <row r="2" spans="1:38" ht="25.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</row>
    <row r="3" spans="1:38" ht="25.5">
      <c r="A3" s="77" t="s">
        <v>210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</row>
    <row r="4" spans="1:38" ht="14.45" customHeight="1"/>
    <row r="5" spans="1:38" ht="14.45" customHeight="1">
      <c r="A5" s="1" t="s">
        <v>91</v>
      </c>
      <c r="B5" s="88" t="s">
        <v>92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</row>
    <row r="6" spans="1:38" ht="14.45" customHeight="1">
      <c r="A6" s="86" t="s">
        <v>93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 t="s">
        <v>7</v>
      </c>
      <c r="Q6" s="86"/>
      <c r="R6" s="86"/>
      <c r="S6" s="86"/>
      <c r="T6" s="86"/>
      <c r="V6" s="86" t="s">
        <v>8</v>
      </c>
      <c r="W6" s="86"/>
      <c r="X6" s="86"/>
      <c r="Y6" s="86"/>
      <c r="Z6" s="86"/>
      <c r="AA6" s="86"/>
      <c r="AB6" s="86"/>
      <c r="AD6" s="86" t="s">
        <v>9</v>
      </c>
      <c r="AE6" s="86"/>
      <c r="AF6" s="86"/>
      <c r="AG6" s="86"/>
      <c r="AH6" s="86"/>
      <c r="AI6" s="86"/>
      <c r="AJ6" s="86"/>
      <c r="AK6" s="86"/>
      <c r="AL6" s="86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84" t="s">
        <v>10</v>
      </c>
      <c r="W7" s="84"/>
      <c r="X7" s="84"/>
      <c r="Y7" s="3"/>
      <c r="Z7" s="84" t="s">
        <v>11</v>
      </c>
      <c r="AA7" s="84"/>
      <c r="AB7" s="8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86" t="s">
        <v>94</v>
      </c>
      <c r="B8" s="86"/>
      <c r="D8" s="2" t="s">
        <v>95</v>
      </c>
      <c r="F8" s="2" t="s">
        <v>96</v>
      </c>
      <c r="H8" s="2" t="s">
        <v>97</v>
      </c>
      <c r="J8" s="2" t="s">
        <v>98</v>
      </c>
      <c r="L8" s="2" t="s">
        <v>99</v>
      </c>
      <c r="N8" s="2" t="s">
        <v>75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G24" sqref="G24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5.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5.5">
      <c r="A3" s="77" t="s">
        <v>210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24">
      <c r="A4" s="88" t="s">
        <v>100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ht="24">
      <c r="A5" s="88" t="s">
        <v>101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ht="14.45" customHeight="1"/>
    <row r="7" spans="1:13" ht="14.45" customHeight="1">
      <c r="C7" s="86" t="s">
        <v>9</v>
      </c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3" ht="14.45" customHeight="1">
      <c r="A8" s="2" t="s">
        <v>102</v>
      </c>
      <c r="C8" s="4" t="s">
        <v>12</v>
      </c>
      <c r="D8" s="3"/>
      <c r="E8" s="4" t="s">
        <v>103</v>
      </c>
      <c r="F8" s="3"/>
      <c r="G8" s="4" t="s">
        <v>104</v>
      </c>
      <c r="H8" s="3"/>
      <c r="I8" s="4" t="s">
        <v>105</v>
      </c>
      <c r="J8" s="3"/>
      <c r="K8" s="4" t="s">
        <v>106</v>
      </c>
      <c r="L8" s="3"/>
      <c r="M8" s="4" t="s">
        <v>107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3"/>
  <sheetViews>
    <sheetView rightToLeft="1" workbookViewId="0">
      <selection activeCell="J13" sqref="J13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6.28515625" bestFit="1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4.85546875" bestFit="1" customWidth="1"/>
    <col min="11" max="11" width="1.28515625" customWidth="1"/>
    <col min="12" max="12" width="19.42578125" customWidth="1"/>
    <col min="13" max="13" width="0.28515625" customWidth="1"/>
    <col min="19" max="19" width="0" hidden="1" customWidth="1"/>
  </cols>
  <sheetData>
    <row r="1" spans="1:19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9" ht="25.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9" ht="25.5">
      <c r="A3" s="77" t="s">
        <v>210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9" ht="14.45" customHeight="1"/>
    <row r="5" spans="1:19" ht="14.45" customHeight="1">
      <c r="A5" s="1" t="s">
        <v>108</v>
      </c>
      <c r="B5" s="88" t="s">
        <v>109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9" ht="14.45" customHeight="1">
      <c r="D6" s="2" t="s">
        <v>7</v>
      </c>
      <c r="F6" s="86" t="s">
        <v>8</v>
      </c>
      <c r="G6" s="86"/>
      <c r="H6" s="86"/>
      <c r="J6" s="2" t="s">
        <v>9</v>
      </c>
    </row>
    <row r="7" spans="1:19" ht="14.45" customHeight="1">
      <c r="D7" s="3"/>
      <c r="F7" s="3"/>
      <c r="G7" s="3"/>
      <c r="H7" s="3"/>
      <c r="J7" s="3"/>
    </row>
    <row r="8" spans="1:19" ht="14.45" customHeight="1">
      <c r="A8" s="85"/>
      <c r="B8" s="85"/>
      <c r="D8" s="2" t="s">
        <v>110</v>
      </c>
      <c r="F8" s="2" t="s">
        <v>111</v>
      </c>
      <c r="H8" s="2" t="s">
        <v>112</v>
      </c>
      <c r="J8" s="2" t="s">
        <v>110</v>
      </c>
      <c r="L8" s="2" t="s">
        <v>17</v>
      </c>
    </row>
    <row r="9" spans="1:19" ht="21.75" customHeight="1">
      <c r="A9" s="82" t="s">
        <v>212</v>
      </c>
      <c r="B9" s="82"/>
      <c r="D9" s="6">
        <v>61827384257</v>
      </c>
      <c r="F9" s="6">
        <v>120340685303</v>
      </c>
      <c r="H9" s="6">
        <v>171990020097</v>
      </c>
      <c r="J9" s="6">
        <v>10178049463</v>
      </c>
      <c r="L9" s="41">
        <f>J9/S9</f>
        <v>1.1257630286711872E-2</v>
      </c>
      <c r="S9" s="35">
        <v>904102302508</v>
      </c>
    </row>
    <row r="10" spans="1:19" s="17" customFormat="1" ht="21.75" customHeight="1" thickBot="1">
      <c r="A10" s="85"/>
      <c r="B10" s="85"/>
      <c r="D10" s="18">
        <f>SUM(D9)</f>
        <v>61827384257</v>
      </c>
      <c r="F10" s="18">
        <f>SUM(F9)</f>
        <v>120340685303</v>
      </c>
      <c r="H10" s="18">
        <f>SUM(H9)</f>
        <v>171990020097</v>
      </c>
      <c r="J10" s="18">
        <f>SUM(J9)</f>
        <v>10178049463</v>
      </c>
      <c r="L10" s="42">
        <f>SUM(L9)</f>
        <v>1.1257630286711872E-2</v>
      </c>
    </row>
    <row r="11" spans="1:19" ht="13.5" thickTop="1"/>
    <row r="13" spans="1:19">
      <c r="J13" s="72">
        <v>10178049463</v>
      </c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4"/>
  <sheetViews>
    <sheetView rightToLeft="1" workbookViewId="0">
      <selection activeCell="F8" sqref="F8"/>
    </sheetView>
  </sheetViews>
  <sheetFormatPr defaultRowHeight="12.75"/>
  <cols>
    <col min="1" max="1" width="2.5703125" customWidth="1"/>
    <col min="2" max="2" width="48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7" max="17" width="14.85546875" hidden="1" customWidth="1"/>
  </cols>
  <sheetData>
    <row r="1" spans="1:17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7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</row>
    <row r="3" spans="1:17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</row>
    <row r="5" spans="1:17" ht="24">
      <c r="A5" s="1" t="s">
        <v>114</v>
      </c>
      <c r="B5" s="88" t="s">
        <v>115</v>
      </c>
      <c r="C5" s="88"/>
      <c r="D5" s="88"/>
      <c r="E5" s="88"/>
      <c r="F5" s="88"/>
      <c r="G5" s="88"/>
      <c r="H5" s="88"/>
      <c r="I5" s="88"/>
      <c r="J5" s="88"/>
    </row>
    <row r="7" spans="1:17" ht="21">
      <c r="A7" s="85"/>
      <c r="B7" s="85"/>
      <c r="D7" s="2" t="s">
        <v>116</v>
      </c>
      <c r="F7" s="2" t="s">
        <v>110</v>
      </c>
      <c r="H7" s="36" t="s">
        <v>117</v>
      </c>
      <c r="J7" s="36" t="s">
        <v>118</v>
      </c>
    </row>
    <row r="8" spans="1:17" ht="21.75" customHeight="1">
      <c r="A8" s="82" t="s">
        <v>119</v>
      </c>
      <c r="B8" s="82"/>
      <c r="D8" s="53" t="s">
        <v>120</v>
      </c>
      <c r="F8" s="20">
        <f>'درآمد سرمایه گذاری در سهام'!U63</f>
        <v>66918416147</v>
      </c>
      <c r="H8" s="37">
        <f>F8/$F$13</f>
        <v>0.97285197999357786</v>
      </c>
      <c r="I8" s="16"/>
      <c r="J8" s="37">
        <f>F8/$Q$9</f>
        <v>7.4016420444198427E-2</v>
      </c>
    </row>
    <row r="9" spans="1:17" ht="21.75" customHeight="1">
      <c r="A9" s="80" t="s">
        <v>121</v>
      </c>
      <c r="B9" s="80"/>
      <c r="D9" s="54" t="s">
        <v>122</v>
      </c>
      <c r="F9" s="25">
        <v>0</v>
      </c>
      <c r="H9" s="37">
        <f t="shared" ref="H9:H12" si="0">F9/$F$13</f>
        <v>0</v>
      </c>
      <c r="I9" s="16"/>
      <c r="J9" s="37">
        <f t="shared" ref="J9:J12" si="1">F9/$Q$9</f>
        <v>0</v>
      </c>
      <c r="Q9" s="35">
        <v>904102302508</v>
      </c>
    </row>
    <row r="10" spans="1:17" ht="21.75" customHeight="1">
      <c r="A10" s="80" t="s">
        <v>123</v>
      </c>
      <c r="B10" s="80"/>
      <c r="D10" s="54" t="s">
        <v>124</v>
      </c>
      <c r="F10" s="25">
        <v>0</v>
      </c>
      <c r="H10" s="37">
        <f t="shared" si="0"/>
        <v>0</v>
      </c>
      <c r="I10" s="16"/>
      <c r="J10" s="37">
        <f>F10/$Q$9</f>
        <v>0</v>
      </c>
    </row>
    <row r="11" spans="1:17" ht="21.75" customHeight="1">
      <c r="A11" s="80" t="s">
        <v>125</v>
      </c>
      <c r="B11" s="80"/>
      <c r="D11" s="54" t="s">
        <v>126</v>
      </c>
      <c r="F11" s="24">
        <f>'درآمد سپرده بانکی'!H9</f>
        <v>1615959938</v>
      </c>
      <c r="H11" s="37">
        <f t="shared" si="0"/>
        <v>2.3492633504955979E-2</v>
      </c>
      <c r="I11" s="16"/>
      <c r="J11" s="37">
        <f t="shared" si="1"/>
        <v>1.7873640333812789E-3</v>
      </c>
    </row>
    <row r="12" spans="1:17" ht="21.75" customHeight="1">
      <c r="A12" s="82" t="s">
        <v>127</v>
      </c>
      <c r="B12" s="82"/>
      <c r="D12" s="55" t="s">
        <v>128</v>
      </c>
      <c r="F12" s="27">
        <f>'سایر درآمدها'!F11</f>
        <v>251438739</v>
      </c>
      <c r="H12" s="37">
        <f t="shared" si="0"/>
        <v>3.6553865014661529E-3</v>
      </c>
      <c r="I12" s="16"/>
      <c r="J12" s="37">
        <f t="shared" si="1"/>
        <v>2.7810872542023544E-4</v>
      </c>
    </row>
    <row r="13" spans="1:17" s="65" customFormat="1" ht="21.75" customHeight="1" thickBot="1">
      <c r="A13" s="85"/>
      <c r="B13" s="85"/>
      <c r="D13" s="66"/>
      <c r="F13" s="30">
        <f>SUM(F8:F12)</f>
        <v>68785814824</v>
      </c>
      <c r="H13" s="64">
        <f>SUM(H8:H12)</f>
        <v>1</v>
      </c>
      <c r="J13" s="67">
        <f>SUM(J8:J12)</f>
        <v>7.6081893202999948E-2</v>
      </c>
    </row>
    <row r="14" spans="1:17" ht="13.5" thickTop="1"/>
    <row r="15" spans="1:17">
      <c r="F15" s="70"/>
      <c r="G15" s="70"/>
      <c r="H15" s="70"/>
      <c r="I15" s="70"/>
      <c r="J15" s="70"/>
    </row>
    <row r="16" spans="1:17">
      <c r="F16" s="70"/>
      <c r="G16" s="70"/>
      <c r="H16" s="70"/>
      <c r="I16" s="70"/>
      <c r="J16" s="70"/>
    </row>
    <row r="17" spans="6:10">
      <c r="F17" s="75">
        <v>69703128559</v>
      </c>
      <c r="G17" s="70"/>
      <c r="H17" s="70">
        <v>105809037</v>
      </c>
      <c r="I17" s="70"/>
      <c r="J17" s="70"/>
    </row>
    <row r="18" spans="6:10">
      <c r="F18" s="70"/>
      <c r="G18" s="70"/>
      <c r="H18" s="73">
        <v>129566885</v>
      </c>
      <c r="I18" s="70"/>
      <c r="J18" s="70"/>
    </row>
    <row r="19" spans="6:10">
      <c r="F19" s="70"/>
      <c r="G19" s="70"/>
      <c r="H19" s="73">
        <v>681937813</v>
      </c>
      <c r="I19" s="70"/>
      <c r="J19" s="70"/>
    </row>
    <row r="20" spans="6:10">
      <c r="F20" s="71">
        <f>F17-F13</f>
        <v>917313735</v>
      </c>
      <c r="G20" s="70"/>
      <c r="H20" s="70">
        <f>SUM(H17:H19)</f>
        <v>917313735</v>
      </c>
      <c r="I20" s="70"/>
      <c r="J20" s="70"/>
    </row>
    <row r="21" spans="6:10">
      <c r="F21" s="72"/>
      <c r="G21" s="70"/>
      <c r="H21" s="72">
        <f>F17-H20</f>
        <v>68785814824</v>
      </c>
      <c r="I21" s="70"/>
      <c r="J21" s="70"/>
    </row>
    <row r="22" spans="6:10">
      <c r="F22" s="71"/>
      <c r="G22" s="70"/>
      <c r="H22" s="72">
        <f>H21-F13</f>
        <v>0</v>
      </c>
      <c r="I22" s="70"/>
      <c r="J22" s="70"/>
    </row>
    <row r="23" spans="6:10">
      <c r="F23" s="72"/>
      <c r="G23" s="70"/>
      <c r="H23" s="70"/>
      <c r="I23" s="70"/>
      <c r="J23" s="70"/>
    </row>
    <row r="24" spans="6:10">
      <c r="F24" s="19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6"/>
  <sheetViews>
    <sheetView rightToLeft="1" topLeftCell="A49" workbookViewId="0">
      <selection activeCell="U65" sqref="J65:U76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5.28515625" bestFit="1" customWidth="1"/>
    <col min="5" max="5" width="1.28515625" customWidth="1"/>
    <col min="6" max="6" width="17" bestFit="1" customWidth="1"/>
    <col min="7" max="7" width="1.28515625" customWidth="1"/>
    <col min="8" max="8" width="15.28515625" bestFit="1" customWidth="1"/>
    <col min="9" max="9" width="1.28515625" customWidth="1"/>
    <col min="10" max="10" width="18.1406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6.5703125" bestFit="1" customWidth="1"/>
    <col min="18" max="18" width="1.28515625" customWidth="1"/>
    <col min="19" max="19" width="17.7109375" bestFit="1" customWidth="1"/>
    <col min="20" max="20" width="1.28515625" customWidth="1"/>
    <col min="21" max="21" width="16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23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5" spans="1:23" ht="24">
      <c r="A5" s="1" t="s">
        <v>129</v>
      </c>
      <c r="B5" s="88" t="s">
        <v>130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</row>
    <row r="6" spans="1:23" ht="21">
      <c r="D6" s="86" t="s">
        <v>131</v>
      </c>
      <c r="E6" s="86"/>
      <c r="F6" s="86"/>
      <c r="G6" s="86"/>
      <c r="H6" s="86"/>
      <c r="I6" s="86"/>
      <c r="J6" s="86"/>
      <c r="K6" s="86"/>
      <c r="L6" s="86"/>
      <c r="N6" s="86" t="s">
        <v>132</v>
      </c>
      <c r="O6" s="86"/>
      <c r="P6" s="86"/>
      <c r="Q6" s="86"/>
      <c r="R6" s="86"/>
      <c r="S6" s="86"/>
      <c r="T6" s="86"/>
      <c r="U6" s="86"/>
      <c r="V6" s="86"/>
      <c r="W6" s="86"/>
    </row>
    <row r="7" spans="1:23" ht="21">
      <c r="D7" s="3"/>
      <c r="E7" s="3"/>
      <c r="F7" s="3"/>
      <c r="G7" s="3"/>
      <c r="H7" s="3"/>
      <c r="I7" s="3"/>
      <c r="J7" s="96" t="s">
        <v>69</v>
      </c>
      <c r="K7" s="84"/>
      <c r="L7" s="84"/>
      <c r="N7" s="3"/>
      <c r="O7" s="3"/>
      <c r="P7" s="3"/>
      <c r="Q7" s="3"/>
      <c r="R7" s="3"/>
      <c r="S7" s="3"/>
      <c r="T7" s="3"/>
      <c r="U7" s="96" t="s">
        <v>69</v>
      </c>
      <c r="V7" s="84"/>
      <c r="W7" s="96"/>
    </row>
    <row r="8" spans="1:23" ht="21">
      <c r="A8" s="85"/>
      <c r="B8" s="85"/>
      <c r="D8" s="2" t="s">
        <v>133</v>
      </c>
      <c r="F8" s="2" t="s">
        <v>134</v>
      </c>
      <c r="H8" s="2" t="s">
        <v>135</v>
      </c>
      <c r="J8" s="58" t="s">
        <v>110</v>
      </c>
      <c r="K8" s="3"/>
      <c r="L8" s="69" t="s">
        <v>117</v>
      </c>
      <c r="N8" s="2" t="s">
        <v>133</v>
      </c>
      <c r="P8" s="86" t="s">
        <v>134</v>
      </c>
      <c r="Q8" s="86"/>
      <c r="S8" s="2" t="s">
        <v>135</v>
      </c>
      <c r="U8" s="58" t="s">
        <v>110</v>
      </c>
      <c r="V8" s="3"/>
      <c r="W8" s="58" t="s">
        <v>117</v>
      </c>
    </row>
    <row r="9" spans="1:23" ht="21.75" customHeight="1">
      <c r="A9" s="82" t="s">
        <v>53</v>
      </c>
      <c r="B9" s="82"/>
      <c r="D9" s="23">
        <v>0</v>
      </c>
      <c r="E9" s="19"/>
      <c r="F9" s="20">
        <v>-2410571301</v>
      </c>
      <c r="G9" s="19"/>
      <c r="H9" s="20">
        <v>208750650</v>
      </c>
      <c r="I9" s="19"/>
      <c r="J9" s="33">
        <f>D9+F9+H9</f>
        <v>-2201820651</v>
      </c>
      <c r="L9" s="68">
        <f>J9/درآمد!$F$13</f>
        <v>-3.200980691489555E-2</v>
      </c>
      <c r="N9" s="59">
        <v>0</v>
      </c>
      <c r="P9" s="95">
        <v>-2982150049</v>
      </c>
      <c r="Q9" s="95"/>
      <c r="R9" s="19"/>
      <c r="S9" s="20">
        <v>574286825</v>
      </c>
      <c r="T9" s="19"/>
      <c r="U9" s="33">
        <f>N9+P9+S9</f>
        <v>-2407863224</v>
      </c>
      <c r="W9" s="68">
        <f>U9/درآمد!$F$13</f>
        <v>-3.5005229350861373E-2</v>
      </c>
    </row>
    <row r="10" spans="1:23" ht="21.75" customHeight="1">
      <c r="A10" s="80" t="s">
        <v>51</v>
      </c>
      <c r="B10" s="80"/>
      <c r="D10" s="26">
        <v>0</v>
      </c>
      <c r="E10" s="19"/>
      <c r="F10" s="24">
        <v>-1980743480</v>
      </c>
      <c r="G10" s="19"/>
      <c r="H10" s="24">
        <v>186123964</v>
      </c>
      <c r="I10" s="19"/>
      <c r="J10" s="33">
        <f t="shared" ref="J10:J62" si="0">D10+F10+H10</f>
        <v>-1794619516</v>
      </c>
      <c r="L10" s="68">
        <f>J10/درآمد!$F$13</f>
        <v>-2.6089965214366274E-2</v>
      </c>
      <c r="N10" s="60">
        <v>0</v>
      </c>
      <c r="P10" s="93">
        <v>-984780152</v>
      </c>
      <c r="Q10" s="93"/>
      <c r="R10" s="19"/>
      <c r="S10" s="24">
        <v>186121408</v>
      </c>
      <c r="T10" s="19"/>
      <c r="U10" s="33">
        <f t="shared" ref="U10:U62" si="1">N10+P10+S10</f>
        <v>-798658744</v>
      </c>
      <c r="W10" s="68">
        <f>U10/درآمد!$F$13</f>
        <v>-1.1610805891352771E-2</v>
      </c>
    </row>
    <row r="11" spans="1:23" ht="21.75" customHeight="1">
      <c r="A11" s="80" t="s">
        <v>59</v>
      </c>
      <c r="B11" s="80"/>
      <c r="D11" s="26">
        <v>0</v>
      </c>
      <c r="E11" s="19"/>
      <c r="F11" s="24">
        <v>368558849</v>
      </c>
      <c r="G11" s="19"/>
      <c r="H11" s="24">
        <v>839211916</v>
      </c>
      <c r="I11" s="19"/>
      <c r="J11" s="33">
        <f t="shared" si="0"/>
        <v>1207770765</v>
      </c>
      <c r="L11" s="37">
        <f>J11/درآمد!$F$13</f>
        <v>1.755842782542132E-2</v>
      </c>
      <c r="N11" s="60">
        <v>0</v>
      </c>
      <c r="P11" s="93">
        <v>1443097277</v>
      </c>
      <c r="Q11" s="93"/>
      <c r="R11" s="19"/>
      <c r="S11" s="24">
        <v>839211916</v>
      </c>
      <c r="T11" s="19"/>
      <c r="U11" s="33">
        <f t="shared" si="1"/>
        <v>2282309193</v>
      </c>
      <c r="W11" s="37">
        <f>U11/درآمد!$F$13</f>
        <v>3.317993977158909E-2</v>
      </c>
    </row>
    <row r="12" spans="1:23" ht="21.75" customHeight="1">
      <c r="A12" s="80" t="s">
        <v>66</v>
      </c>
      <c r="B12" s="80"/>
      <c r="D12" s="26">
        <v>0</v>
      </c>
      <c r="E12" s="19"/>
      <c r="F12" s="24">
        <v>900676822</v>
      </c>
      <c r="G12" s="19"/>
      <c r="H12" s="24">
        <v>764989043</v>
      </c>
      <c r="I12" s="19"/>
      <c r="J12" s="33">
        <f t="shared" si="0"/>
        <v>1665665865</v>
      </c>
      <c r="L12" s="37">
        <f>J12/درآمد!$F$13</f>
        <v>2.4215252363614277E-2</v>
      </c>
      <c r="N12" s="60">
        <v>0</v>
      </c>
      <c r="P12" s="93">
        <v>900676822</v>
      </c>
      <c r="Q12" s="93"/>
      <c r="R12" s="19"/>
      <c r="S12" s="24">
        <v>764989043</v>
      </c>
      <c r="T12" s="19"/>
      <c r="U12" s="33">
        <f t="shared" si="1"/>
        <v>1665665865</v>
      </c>
      <c r="W12" s="37">
        <f>U12/درآمد!$F$13</f>
        <v>2.4215252363614277E-2</v>
      </c>
    </row>
    <row r="13" spans="1:23" ht="21.75" customHeight="1">
      <c r="A13" s="80" t="s">
        <v>39</v>
      </c>
      <c r="B13" s="80"/>
      <c r="D13" s="26">
        <v>0</v>
      </c>
      <c r="E13" s="19"/>
      <c r="F13" s="24">
        <v>-2191880271</v>
      </c>
      <c r="G13" s="19"/>
      <c r="H13" s="24">
        <v>47400401</v>
      </c>
      <c r="I13" s="19"/>
      <c r="J13" s="33">
        <f t="shared" si="0"/>
        <v>-2144479870</v>
      </c>
      <c r="L13" s="68">
        <f>J13/درآمد!$F$13</f>
        <v>-3.1176193456267254E-2</v>
      </c>
      <c r="N13" s="60">
        <v>0</v>
      </c>
      <c r="P13" s="93">
        <v>-3110382472</v>
      </c>
      <c r="Q13" s="93"/>
      <c r="R13" s="19"/>
      <c r="S13" s="24">
        <v>317798015</v>
      </c>
      <c r="T13" s="19"/>
      <c r="U13" s="33">
        <f t="shared" si="1"/>
        <v>-2792584457</v>
      </c>
      <c r="W13" s="68">
        <f>U13/درآمد!$F$13</f>
        <v>-4.0598260908085396E-2</v>
      </c>
    </row>
    <row r="14" spans="1:23" ht="21.75" customHeight="1">
      <c r="A14" s="80" t="s">
        <v>57</v>
      </c>
      <c r="B14" s="80"/>
      <c r="D14" s="26">
        <v>0</v>
      </c>
      <c r="E14" s="19"/>
      <c r="F14" s="24">
        <v>-328036503</v>
      </c>
      <c r="G14" s="19"/>
      <c r="H14" s="24">
        <v>616311035</v>
      </c>
      <c r="I14" s="19"/>
      <c r="J14" s="33">
        <f t="shared" si="0"/>
        <v>288274532</v>
      </c>
      <c r="L14" s="37">
        <f>J14/درآمد!$F$13</f>
        <v>4.1909008817820736E-3</v>
      </c>
      <c r="N14" s="60">
        <v>0</v>
      </c>
      <c r="P14" s="93">
        <v>2833042498</v>
      </c>
      <c r="Q14" s="93"/>
      <c r="R14" s="19"/>
      <c r="S14" s="24">
        <v>677166361</v>
      </c>
      <c r="T14" s="19"/>
      <c r="U14" s="33">
        <f t="shared" si="1"/>
        <v>3510208859</v>
      </c>
      <c r="W14" s="37">
        <f>U14/درآمد!$F$13</f>
        <v>5.1030999167218649E-2</v>
      </c>
    </row>
    <row r="15" spans="1:23" ht="21.75" customHeight="1">
      <c r="A15" s="80" t="s">
        <v>68</v>
      </c>
      <c r="B15" s="80"/>
      <c r="D15" s="26">
        <v>0</v>
      </c>
      <c r="E15" s="19"/>
      <c r="F15" s="24">
        <v>582437462</v>
      </c>
      <c r="G15" s="19"/>
      <c r="H15" s="24">
        <v>679953812</v>
      </c>
      <c r="I15" s="19"/>
      <c r="J15" s="33">
        <f t="shared" si="0"/>
        <v>1262391274</v>
      </c>
      <c r="L15" s="37">
        <f>J15/درآمد!$F$13</f>
        <v>1.8352494293046306E-2</v>
      </c>
      <c r="N15" s="60">
        <v>0</v>
      </c>
      <c r="P15" s="93">
        <v>582437462</v>
      </c>
      <c r="Q15" s="93"/>
      <c r="R15" s="19"/>
      <c r="S15" s="24">
        <v>679953812</v>
      </c>
      <c r="T15" s="19"/>
      <c r="U15" s="33">
        <f t="shared" si="1"/>
        <v>1262391274</v>
      </c>
      <c r="W15" s="37">
        <f>U15/درآمد!$F$13</f>
        <v>1.8352494293046306E-2</v>
      </c>
    </row>
    <row r="16" spans="1:23" ht="21.75" customHeight="1">
      <c r="A16" s="80" t="s">
        <v>50</v>
      </c>
      <c r="B16" s="80"/>
      <c r="D16" s="26">
        <v>0</v>
      </c>
      <c r="E16" s="19"/>
      <c r="F16" s="24">
        <v>-566608500</v>
      </c>
      <c r="G16" s="19"/>
      <c r="H16" s="26">
        <v>0</v>
      </c>
      <c r="I16" s="19"/>
      <c r="J16" s="33">
        <f t="shared" si="0"/>
        <v>-566608500</v>
      </c>
      <c r="L16" s="68">
        <f>J16/درآمد!$F$13</f>
        <v>-8.2372870256718269E-3</v>
      </c>
      <c r="N16" s="60">
        <v>0</v>
      </c>
      <c r="P16" s="93">
        <v>106036624</v>
      </c>
      <c r="Q16" s="93"/>
      <c r="R16" s="19"/>
      <c r="S16" s="24">
        <v>444013647</v>
      </c>
      <c r="T16" s="19"/>
      <c r="U16" s="33">
        <f t="shared" si="1"/>
        <v>550050271</v>
      </c>
      <c r="W16" s="37">
        <f>U16/درآمد!$F$13</f>
        <v>7.9965654605879937E-3</v>
      </c>
    </row>
    <row r="17" spans="1:23" ht="21.75" customHeight="1">
      <c r="A17" s="80" t="s">
        <v>49</v>
      </c>
      <c r="B17" s="80"/>
      <c r="D17" s="26">
        <v>0</v>
      </c>
      <c r="E17" s="19"/>
      <c r="F17" s="24">
        <v>-4680413826</v>
      </c>
      <c r="G17" s="19"/>
      <c r="H17" s="26">
        <v>0</v>
      </c>
      <c r="I17" s="19"/>
      <c r="J17" s="33">
        <f t="shared" si="0"/>
        <v>-4680413826</v>
      </c>
      <c r="L17" s="68">
        <f>J17/درآمد!$F$13</f>
        <v>-6.8043299886402758E-2</v>
      </c>
      <c r="N17" s="60">
        <v>0</v>
      </c>
      <c r="P17" s="93">
        <v>-5503521085</v>
      </c>
      <c r="Q17" s="93"/>
      <c r="R17" s="19"/>
      <c r="S17" s="24">
        <v>-4872</v>
      </c>
      <c r="T17" s="19"/>
      <c r="U17" s="33">
        <f t="shared" si="1"/>
        <v>-5503525957</v>
      </c>
      <c r="W17" s="68">
        <f>U17/درآمد!$F$13</f>
        <v>-8.0009606211421502E-2</v>
      </c>
    </row>
    <row r="18" spans="1:23" ht="21.75" customHeight="1">
      <c r="A18" s="80" t="s">
        <v>41</v>
      </c>
      <c r="B18" s="80"/>
      <c r="D18" s="26">
        <v>0</v>
      </c>
      <c r="E18" s="19"/>
      <c r="F18" s="24">
        <v>-2000028600</v>
      </c>
      <c r="G18" s="19"/>
      <c r="H18" s="26">
        <v>0</v>
      </c>
      <c r="I18" s="19"/>
      <c r="J18" s="33">
        <f t="shared" si="0"/>
        <v>-2000028600</v>
      </c>
      <c r="L18" s="68">
        <f>J18/درآمد!$F$13</f>
        <v>-2.9076178062546868E-2</v>
      </c>
      <c r="N18" s="60">
        <v>0</v>
      </c>
      <c r="P18" s="93">
        <v>1063633491</v>
      </c>
      <c r="Q18" s="93"/>
      <c r="R18" s="19"/>
      <c r="S18" s="24">
        <v>1723682821</v>
      </c>
      <c r="T18" s="19"/>
      <c r="U18" s="33">
        <f t="shared" si="1"/>
        <v>2787316312</v>
      </c>
      <c r="W18" s="37">
        <f>U18/درآمد!$F$13</f>
        <v>4.0521673242249361E-2</v>
      </c>
    </row>
    <row r="19" spans="1:23" ht="21.75" customHeight="1">
      <c r="A19" s="80" t="s">
        <v>136</v>
      </c>
      <c r="B19" s="80"/>
      <c r="D19" s="26">
        <v>0</v>
      </c>
      <c r="E19" s="19"/>
      <c r="F19" s="26">
        <v>0</v>
      </c>
      <c r="G19" s="19"/>
      <c r="H19" s="26">
        <v>0</v>
      </c>
      <c r="I19" s="19"/>
      <c r="J19" s="28">
        <f t="shared" si="0"/>
        <v>0</v>
      </c>
      <c r="L19" s="37">
        <f>J19/درآمد!$F$13</f>
        <v>0</v>
      </c>
      <c r="N19" s="60">
        <v>0</v>
      </c>
      <c r="P19" s="93">
        <v>0</v>
      </c>
      <c r="Q19" s="93"/>
      <c r="R19" s="19"/>
      <c r="S19" s="24">
        <v>-141254493</v>
      </c>
      <c r="T19" s="19"/>
      <c r="U19" s="33">
        <f t="shared" si="1"/>
        <v>-141254493</v>
      </c>
      <c r="W19" s="68">
        <f>U19/درآمد!$F$13</f>
        <v>-2.053541029664666E-3</v>
      </c>
    </row>
    <row r="20" spans="1:23" ht="21.75" customHeight="1">
      <c r="A20" s="80" t="s">
        <v>42</v>
      </c>
      <c r="B20" s="80"/>
      <c r="D20" s="26">
        <v>0</v>
      </c>
      <c r="E20" s="19"/>
      <c r="F20" s="24">
        <v>-31607162</v>
      </c>
      <c r="G20" s="19"/>
      <c r="H20" s="26">
        <v>0</v>
      </c>
      <c r="I20" s="19"/>
      <c r="J20" s="33">
        <f t="shared" si="0"/>
        <v>-31607162</v>
      </c>
      <c r="L20" s="68">
        <f>J20/درآمد!$F$13</f>
        <v>-4.5950116431523282E-4</v>
      </c>
      <c r="N20" s="60">
        <v>0</v>
      </c>
      <c r="P20" s="93">
        <v>11123108</v>
      </c>
      <c r="Q20" s="93"/>
      <c r="R20" s="19"/>
      <c r="S20" s="24">
        <v>-11944</v>
      </c>
      <c r="T20" s="19"/>
      <c r="U20" s="33">
        <f t="shared" si="1"/>
        <v>11111164</v>
      </c>
      <c r="W20" s="37">
        <f>U20/درآمد!$F$13</f>
        <v>1.6153278155430403E-4</v>
      </c>
    </row>
    <row r="21" spans="1:23" ht="21.75" customHeight="1">
      <c r="A21" s="80" t="s">
        <v>18</v>
      </c>
      <c r="B21" s="80"/>
      <c r="D21" s="26">
        <v>0</v>
      </c>
      <c r="E21" s="19"/>
      <c r="F21" s="24">
        <v>-669446794</v>
      </c>
      <c r="G21" s="19"/>
      <c r="H21" s="26">
        <v>0</v>
      </c>
      <c r="I21" s="19"/>
      <c r="J21" s="33">
        <f t="shared" si="0"/>
        <v>-669446794</v>
      </c>
      <c r="L21" s="68">
        <f>J21/درآمد!$F$13</f>
        <v>-9.7323379204403045E-3</v>
      </c>
      <c r="N21" s="60">
        <v>0</v>
      </c>
      <c r="P21" s="93">
        <v>-743829770</v>
      </c>
      <c r="Q21" s="93"/>
      <c r="R21" s="19"/>
      <c r="S21" s="24">
        <v>-1583</v>
      </c>
      <c r="T21" s="19"/>
      <c r="U21" s="33">
        <f t="shared" si="1"/>
        <v>-743831353</v>
      </c>
      <c r="W21" s="68">
        <f>U21/درآمد!$F$13</f>
        <v>-1.081373179780187E-2</v>
      </c>
    </row>
    <row r="22" spans="1:23" ht="21.75" customHeight="1">
      <c r="A22" s="80" t="s">
        <v>137</v>
      </c>
      <c r="B22" s="80"/>
      <c r="D22" s="26">
        <v>0</v>
      </c>
      <c r="E22" s="19"/>
      <c r="F22" s="26">
        <v>0</v>
      </c>
      <c r="G22" s="19"/>
      <c r="H22" s="26">
        <v>0</v>
      </c>
      <c r="I22" s="19"/>
      <c r="J22" s="28">
        <f t="shared" si="0"/>
        <v>0</v>
      </c>
      <c r="L22" s="37">
        <f>J22/درآمد!$F$13</f>
        <v>0</v>
      </c>
      <c r="N22" s="60">
        <v>0</v>
      </c>
      <c r="P22" s="93">
        <v>0</v>
      </c>
      <c r="Q22" s="93"/>
      <c r="R22" s="19"/>
      <c r="S22" s="24">
        <v>200936351</v>
      </c>
      <c r="T22" s="19"/>
      <c r="U22" s="33">
        <f t="shared" si="1"/>
        <v>200936351</v>
      </c>
      <c r="W22" s="37">
        <f>U22/درآمد!$F$13</f>
        <v>2.9211887874575483E-3</v>
      </c>
    </row>
    <row r="23" spans="1:23" ht="21.75" customHeight="1">
      <c r="A23" s="80" t="s">
        <v>63</v>
      </c>
      <c r="B23" s="80"/>
      <c r="D23" s="26">
        <v>0</v>
      </c>
      <c r="E23" s="19"/>
      <c r="F23" s="24">
        <v>-83003175</v>
      </c>
      <c r="G23" s="19"/>
      <c r="H23" s="26">
        <v>0</v>
      </c>
      <c r="I23" s="19"/>
      <c r="J23" s="33">
        <f t="shared" si="0"/>
        <v>-83003175</v>
      </c>
      <c r="L23" s="68">
        <f>J23/درآمد!$F$13</f>
        <v>-1.2066902923571887E-3</v>
      </c>
      <c r="N23" s="60">
        <v>0</v>
      </c>
      <c r="P23" s="93">
        <v>-124753276</v>
      </c>
      <c r="Q23" s="93"/>
      <c r="R23" s="19"/>
      <c r="S23" s="24">
        <v>41253085</v>
      </c>
      <c r="T23" s="19"/>
      <c r="U23" s="33">
        <f t="shared" si="1"/>
        <v>-83500191</v>
      </c>
      <c r="W23" s="68">
        <f>U23/درآمد!$F$13</f>
        <v>-1.2139158518896546E-3</v>
      </c>
    </row>
    <row r="24" spans="1:23" ht="21.75" customHeight="1">
      <c r="A24" s="80" t="s">
        <v>31</v>
      </c>
      <c r="B24" s="80"/>
      <c r="D24" s="26">
        <v>0</v>
      </c>
      <c r="E24" s="19"/>
      <c r="F24" s="24">
        <v>-2926872210</v>
      </c>
      <c r="G24" s="19"/>
      <c r="H24" s="26">
        <v>0</v>
      </c>
      <c r="I24" s="19"/>
      <c r="J24" s="33">
        <f t="shared" si="0"/>
        <v>-2926872210</v>
      </c>
      <c r="L24" s="68">
        <f>J24/درآمد!$F$13</f>
        <v>-4.2550520299699753E-2</v>
      </c>
      <c r="N24" s="60">
        <v>0</v>
      </c>
      <c r="P24" s="93">
        <v>6829368494</v>
      </c>
      <c r="Q24" s="93"/>
      <c r="R24" s="19"/>
      <c r="S24" s="24">
        <v>-12006</v>
      </c>
      <c r="T24" s="19"/>
      <c r="U24" s="33">
        <f t="shared" si="1"/>
        <v>6829356488</v>
      </c>
      <c r="W24" s="37">
        <f>U24/درآمد!$F$13</f>
        <v>9.9284372882316646E-2</v>
      </c>
    </row>
    <row r="25" spans="1:23" ht="21.75" customHeight="1">
      <c r="A25" s="80" t="s">
        <v>34</v>
      </c>
      <c r="B25" s="80"/>
      <c r="D25" s="26">
        <v>0</v>
      </c>
      <c r="E25" s="19"/>
      <c r="F25" s="24">
        <v>-1088484750</v>
      </c>
      <c r="G25" s="19"/>
      <c r="H25" s="26">
        <v>0</v>
      </c>
      <c r="I25" s="19"/>
      <c r="J25" s="33">
        <f t="shared" si="0"/>
        <v>-1088484750</v>
      </c>
      <c r="L25" s="68">
        <f>J25/درآمد!$F$13</f>
        <v>-1.5824261917737982E-2</v>
      </c>
      <c r="N25" s="60">
        <v>0</v>
      </c>
      <c r="P25" s="93">
        <v>-208750500</v>
      </c>
      <c r="Q25" s="93"/>
      <c r="R25" s="19"/>
      <c r="S25" s="24">
        <v>576549024</v>
      </c>
      <c r="T25" s="19"/>
      <c r="U25" s="33">
        <f t="shared" si="1"/>
        <v>367798524</v>
      </c>
      <c r="W25" s="37">
        <f>U25/درآمد!$F$13</f>
        <v>5.3470112252224384E-3</v>
      </c>
    </row>
    <row r="26" spans="1:23" ht="21.75" customHeight="1">
      <c r="A26" s="80" t="s">
        <v>138</v>
      </c>
      <c r="B26" s="80"/>
      <c r="D26" s="26">
        <v>0</v>
      </c>
      <c r="E26" s="19"/>
      <c r="F26" s="26">
        <v>0</v>
      </c>
      <c r="G26" s="19"/>
      <c r="H26" s="26">
        <v>0</v>
      </c>
      <c r="I26" s="19"/>
      <c r="J26" s="28">
        <f t="shared" si="0"/>
        <v>0</v>
      </c>
      <c r="L26" s="37">
        <f>J26/درآمد!$F$13</f>
        <v>0</v>
      </c>
      <c r="N26" s="60">
        <v>0</v>
      </c>
      <c r="P26" s="93">
        <v>0</v>
      </c>
      <c r="Q26" s="93"/>
      <c r="R26" s="19"/>
      <c r="S26" s="24">
        <v>-8418</v>
      </c>
      <c r="T26" s="19"/>
      <c r="U26" s="33">
        <f t="shared" si="1"/>
        <v>-8418</v>
      </c>
      <c r="W26" s="68">
        <f>U26/درآمد!$F$13</f>
        <v>-1.2237988343292668E-7</v>
      </c>
    </row>
    <row r="27" spans="1:23" ht="21.75" customHeight="1">
      <c r="A27" s="80" t="s">
        <v>27</v>
      </c>
      <c r="B27" s="80"/>
      <c r="D27" s="26">
        <v>0</v>
      </c>
      <c r="E27" s="19"/>
      <c r="F27" s="24">
        <v>268393500</v>
      </c>
      <c r="G27" s="19"/>
      <c r="H27" s="26">
        <v>0</v>
      </c>
      <c r="I27" s="19"/>
      <c r="J27" s="33">
        <f t="shared" si="0"/>
        <v>268393500</v>
      </c>
      <c r="L27" s="37">
        <f>J27/درآمد!$F$13</f>
        <v>3.9018728016340233E-3</v>
      </c>
      <c r="N27" s="60">
        <v>0</v>
      </c>
      <c r="P27" s="93">
        <v>217696984</v>
      </c>
      <c r="Q27" s="93"/>
      <c r="R27" s="19"/>
      <c r="S27" s="24">
        <v>3806395030</v>
      </c>
      <c r="T27" s="19"/>
      <c r="U27" s="33">
        <f t="shared" si="1"/>
        <v>4024092014</v>
      </c>
      <c r="W27" s="37">
        <f>U27/درآمد!$F$13</f>
        <v>5.8501771394237484E-2</v>
      </c>
    </row>
    <row r="28" spans="1:23" ht="21.75" customHeight="1">
      <c r="A28" s="80" t="s">
        <v>22</v>
      </c>
      <c r="B28" s="80"/>
      <c r="D28" s="26">
        <v>0</v>
      </c>
      <c r="E28" s="19"/>
      <c r="F28" s="24">
        <v>-2186910000</v>
      </c>
      <c r="G28" s="19"/>
      <c r="H28" s="26">
        <v>0</v>
      </c>
      <c r="I28" s="19"/>
      <c r="J28" s="33">
        <f t="shared" si="0"/>
        <v>-2186910000</v>
      </c>
      <c r="L28" s="68">
        <f>J28/درآمد!$F$13</f>
        <v>-3.1793037642943889E-2</v>
      </c>
      <c r="N28" s="60">
        <v>0</v>
      </c>
      <c r="P28" s="93">
        <v>-3180960009</v>
      </c>
      <c r="Q28" s="93"/>
      <c r="R28" s="19"/>
      <c r="S28" s="24">
        <v>391303212</v>
      </c>
      <c r="T28" s="19"/>
      <c r="U28" s="33">
        <f t="shared" si="1"/>
        <v>-2789656797</v>
      </c>
      <c r="W28" s="68">
        <f>U28/درآمد!$F$13</f>
        <v>-4.055569893498831E-2</v>
      </c>
    </row>
    <row r="29" spans="1:23" ht="21.75" customHeight="1">
      <c r="A29" s="80" t="s">
        <v>21</v>
      </c>
      <c r="B29" s="80"/>
      <c r="D29" s="26">
        <v>0</v>
      </c>
      <c r="E29" s="19"/>
      <c r="F29" s="26">
        <v>0</v>
      </c>
      <c r="G29" s="19"/>
      <c r="H29" s="26">
        <v>0</v>
      </c>
      <c r="I29" s="19"/>
      <c r="J29" s="28">
        <f t="shared" si="0"/>
        <v>0</v>
      </c>
      <c r="L29" s="37">
        <f>J29/درآمد!$F$13</f>
        <v>0</v>
      </c>
      <c r="N29" s="60">
        <v>0</v>
      </c>
      <c r="P29" s="93">
        <v>-26108235</v>
      </c>
      <c r="Q29" s="93"/>
      <c r="R29" s="19"/>
      <c r="S29" s="24">
        <v>-2206</v>
      </c>
      <c r="T29" s="19"/>
      <c r="U29" s="33">
        <f t="shared" si="1"/>
        <v>-26110441</v>
      </c>
      <c r="W29" s="68">
        <f>U29/درآمد!$F$13</f>
        <v>-3.795904877598372E-4</v>
      </c>
    </row>
    <row r="30" spans="1:23" ht="21.75" customHeight="1">
      <c r="A30" s="80" t="s">
        <v>19</v>
      </c>
      <c r="B30" s="80"/>
      <c r="D30" s="26">
        <v>0</v>
      </c>
      <c r="E30" s="19"/>
      <c r="F30" s="24">
        <v>-662037300</v>
      </c>
      <c r="G30" s="19"/>
      <c r="H30" s="26">
        <v>0</v>
      </c>
      <c r="I30" s="19"/>
      <c r="J30" s="33">
        <f t="shared" si="0"/>
        <v>-662037300</v>
      </c>
      <c r="L30" s="68">
        <f>J30/درآمد!$F$13</f>
        <v>-9.6246195773639232E-3</v>
      </c>
      <c r="N30" s="60">
        <v>0</v>
      </c>
      <c r="P30" s="93">
        <v>-11928598</v>
      </c>
      <c r="Q30" s="93"/>
      <c r="R30" s="19"/>
      <c r="S30" s="24">
        <v>498074780</v>
      </c>
      <c r="T30" s="19"/>
      <c r="U30" s="33">
        <f t="shared" si="1"/>
        <v>486146182</v>
      </c>
      <c r="W30" s="37">
        <f>U30/درآمد!$F$13</f>
        <v>7.0675354103732907E-3</v>
      </c>
    </row>
    <row r="31" spans="1:23" ht="21.75" customHeight="1">
      <c r="A31" s="80" t="s">
        <v>45</v>
      </c>
      <c r="B31" s="80"/>
      <c r="D31" s="26">
        <v>0</v>
      </c>
      <c r="E31" s="19"/>
      <c r="F31" s="24">
        <v>401844713</v>
      </c>
      <c r="G31" s="19"/>
      <c r="H31" s="26">
        <v>0</v>
      </c>
      <c r="I31" s="19"/>
      <c r="J31" s="33">
        <f t="shared" si="0"/>
        <v>401844713</v>
      </c>
      <c r="L31" s="37">
        <f>J31/درآمد!$F$13</f>
        <v>5.8419706741598808E-3</v>
      </c>
      <c r="N31" s="60">
        <v>0</v>
      </c>
      <c r="P31" s="93">
        <v>2334526425</v>
      </c>
      <c r="Q31" s="93"/>
      <c r="R31" s="19"/>
      <c r="S31" s="24">
        <v>432411755</v>
      </c>
      <c r="T31" s="19"/>
      <c r="U31" s="33">
        <f t="shared" si="1"/>
        <v>2766938180</v>
      </c>
      <c r="W31" s="37">
        <f>U31/درآمد!$F$13</f>
        <v>4.0225418381386824E-2</v>
      </c>
    </row>
    <row r="32" spans="1:23" ht="21.75" customHeight="1">
      <c r="A32" s="80" t="s">
        <v>62</v>
      </c>
      <c r="B32" s="80"/>
      <c r="D32" s="26">
        <v>0</v>
      </c>
      <c r="E32" s="19"/>
      <c r="F32" s="24">
        <v>502530106</v>
      </c>
      <c r="G32" s="19"/>
      <c r="H32" s="26">
        <v>0</v>
      </c>
      <c r="I32" s="19"/>
      <c r="J32" s="33">
        <f t="shared" si="0"/>
        <v>502530106</v>
      </c>
      <c r="L32" s="37">
        <f>J32/درآمد!$F$13</f>
        <v>7.3057229500850902E-3</v>
      </c>
      <c r="N32" s="60">
        <v>0</v>
      </c>
      <c r="P32" s="93">
        <v>5013614309</v>
      </c>
      <c r="Q32" s="93"/>
      <c r="R32" s="19"/>
      <c r="S32" s="24">
        <v>-3508</v>
      </c>
      <c r="T32" s="19"/>
      <c r="U32" s="33">
        <f t="shared" si="1"/>
        <v>5013610801</v>
      </c>
      <c r="W32" s="37">
        <f>U32/درآمد!$F$13</f>
        <v>7.2887277905018075E-2</v>
      </c>
    </row>
    <row r="33" spans="1:23" ht="21.75" customHeight="1">
      <c r="A33" s="80" t="s">
        <v>48</v>
      </c>
      <c r="B33" s="80"/>
      <c r="D33" s="63">
        <v>7539716216</v>
      </c>
      <c r="E33" s="19"/>
      <c r="F33" s="24">
        <v>-1013931000</v>
      </c>
      <c r="G33" s="19"/>
      <c r="H33" s="26">
        <v>0</v>
      </c>
      <c r="I33" s="19"/>
      <c r="J33" s="33">
        <f t="shared" si="0"/>
        <v>6525785216</v>
      </c>
      <c r="L33" s="37">
        <f>J33/درآمد!$F$13</f>
        <v>9.4871089812591625E-2</v>
      </c>
      <c r="N33" s="62">
        <v>7539716216</v>
      </c>
      <c r="P33" s="93">
        <v>5218762500</v>
      </c>
      <c r="Q33" s="93"/>
      <c r="R33" s="19"/>
      <c r="S33" s="25">
        <v>0</v>
      </c>
      <c r="T33" s="19"/>
      <c r="U33" s="33">
        <f t="shared" si="1"/>
        <v>12758478716</v>
      </c>
      <c r="W33" s="37">
        <f>U33/درآمد!$F$13</f>
        <v>0.1854812470949817</v>
      </c>
    </row>
    <row r="34" spans="1:23" ht="21.75" customHeight="1">
      <c r="A34" s="80" t="s">
        <v>61</v>
      </c>
      <c r="B34" s="80"/>
      <c r="D34" s="63">
        <v>147474747</v>
      </c>
      <c r="E34" s="19"/>
      <c r="F34" s="24">
        <v>-97416900</v>
      </c>
      <c r="G34" s="19"/>
      <c r="H34" s="26">
        <v>0</v>
      </c>
      <c r="I34" s="19"/>
      <c r="J34" s="33">
        <f t="shared" si="0"/>
        <v>50057847</v>
      </c>
      <c r="L34" s="37">
        <f>J34/درآمد!$F$13</f>
        <v>7.2773502978893778E-4</v>
      </c>
      <c r="N34" s="62">
        <v>147474747</v>
      </c>
      <c r="P34" s="93">
        <v>248512500</v>
      </c>
      <c r="Q34" s="93"/>
      <c r="R34" s="19"/>
      <c r="S34" s="25">
        <v>0</v>
      </c>
      <c r="T34" s="19"/>
      <c r="U34" s="33">
        <f t="shared" si="1"/>
        <v>395987247</v>
      </c>
      <c r="W34" s="37">
        <f>U34/درآمد!$F$13</f>
        <v>5.7568155296727902E-3</v>
      </c>
    </row>
    <row r="35" spans="1:23" ht="21.75" customHeight="1">
      <c r="A35" s="80" t="s">
        <v>43</v>
      </c>
      <c r="B35" s="80"/>
      <c r="D35" s="26">
        <v>0</v>
      </c>
      <c r="E35" s="19"/>
      <c r="F35" s="24">
        <v>69583500</v>
      </c>
      <c r="G35" s="19"/>
      <c r="H35" s="26">
        <v>0</v>
      </c>
      <c r="I35" s="19"/>
      <c r="J35" s="33">
        <f t="shared" si="0"/>
        <v>69583500</v>
      </c>
      <c r="L35" s="37">
        <f>J35/درآمد!$F$13</f>
        <v>1.0115966522754876E-3</v>
      </c>
      <c r="N35" s="60">
        <v>0</v>
      </c>
      <c r="P35" s="93">
        <v>382709250</v>
      </c>
      <c r="Q35" s="93"/>
      <c r="R35" s="19"/>
      <c r="S35" s="25">
        <v>0</v>
      </c>
      <c r="T35" s="19"/>
      <c r="U35" s="33">
        <f t="shared" si="1"/>
        <v>382709250</v>
      </c>
      <c r="W35" s="37">
        <f>U35/درآمد!$F$13</f>
        <v>5.5637815875151809E-3</v>
      </c>
    </row>
    <row r="36" spans="1:23" ht="21.75" customHeight="1">
      <c r="A36" s="80" t="s">
        <v>33</v>
      </c>
      <c r="B36" s="80"/>
      <c r="D36" s="26">
        <v>0</v>
      </c>
      <c r="E36" s="19"/>
      <c r="F36" s="24">
        <v>2044562040</v>
      </c>
      <c r="G36" s="19"/>
      <c r="H36" s="26">
        <v>0</v>
      </c>
      <c r="I36" s="19"/>
      <c r="J36" s="33">
        <f t="shared" si="0"/>
        <v>2044562040</v>
      </c>
      <c r="L36" s="37">
        <f>J36/درآمد!$F$13</f>
        <v>2.9723599920003181E-2</v>
      </c>
      <c r="N36" s="60">
        <v>0</v>
      </c>
      <c r="P36" s="93">
        <v>3949308398</v>
      </c>
      <c r="Q36" s="93"/>
      <c r="R36" s="19"/>
      <c r="S36" s="25">
        <v>0</v>
      </c>
      <c r="T36" s="19"/>
      <c r="U36" s="33">
        <f t="shared" si="1"/>
        <v>3949308398</v>
      </c>
      <c r="W36" s="37">
        <f>U36/درآمد!$F$13</f>
        <v>5.7414576073642004E-2</v>
      </c>
    </row>
    <row r="37" spans="1:23" ht="21.75" customHeight="1">
      <c r="A37" s="80" t="s">
        <v>55</v>
      </c>
      <c r="B37" s="80"/>
      <c r="D37" s="26">
        <v>0</v>
      </c>
      <c r="E37" s="19"/>
      <c r="F37" s="24">
        <v>-3996081000</v>
      </c>
      <c r="G37" s="19"/>
      <c r="H37" s="26">
        <v>0</v>
      </c>
      <c r="I37" s="19"/>
      <c r="J37" s="33">
        <f t="shared" si="0"/>
        <v>-3996081000</v>
      </c>
      <c r="L37" s="68">
        <f>J37/درآمد!$F$13</f>
        <v>-5.8094550602106568E-2</v>
      </c>
      <c r="N37" s="60">
        <v>0</v>
      </c>
      <c r="P37" s="93">
        <v>-5626323000</v>
      </c>
      <c r="Q37" s="93"/>
      <c r="R37" s="19"/>
      <c r="S37" s="25">
        <v>0</v>
      </c>
      <c r="T37" s="19"/>
      <c r="U37" s="33">
        <f t="shared" si="1"/>
        <v>-5626323000</v>
      </c>
      <c r="W37" s="68">
        <f>U37/درآمد!$F$13</f>
        <v>-8.179481502684656E-2</v>
      </c>
    </row>
    <row r="38" spans="1:23" ht="21.75" customHeight="1">
      <c r="A38" s="80" t="s">
        <v>30</v>
      </c>
      <c r="B38" s="80"/>
      <c r="D38" s="26">
        <v>0</v>
      </c>
      <c r="E38" s="19"/>
      <c r="F38" s="24">
        <v>-1962765613</v>
      </c>
      <c r="G38" s="19"/>
      <c r="H38" s="26">
        <v>0</v>
      </c>
      <c r="I38" s="19"/>
      <c r="J38" s="33">
        <f t="shared" si="0"/>
        <v>-1962765613</v>
      </c>
      <c r="L38" s="68">
        <f>J38/درآمد!$F$13</f>
        <v>-2.853445318663541E-2</v>
      </c>
      <c r="N38" s="60">
        <v>0</v>
      </c>
      <c r="P38" s="93">
        <v>-1601203526</v>
      </c>
      <c r="Q38" s="93"/>
      <c r="R38" s="19"/>
      <c r="S38" s="25">
        <v>0</v>
      </c>
      <c r="T38" s="19"/>
      <c r="U38" s="33">
        <f t="shared" si="1"/>
        <v>-1601203526</v>
      </c>
      <c r="W38" s="68">
        <f>U38/درآمد!$F$13</f>
        <v>-2.3278106541253406E-2</v>
      </c>
    </row>
    <row r="39" spans="1:23" ht="21.75" customHeight="1">
      <c r="A39" s="80" t="s">
        <v>58</v>
      </c>
      <c r="B39" s="80"/>
      <c r="D39" s="26">
        <v>0</v>
      </c>
      <c r="E39" s="19"/>
      <c r="F39" s="24">
        <v>-205619242</v>
      </c>
      <c r="G39" s="19"/>
      <c r="H39" s="26">
        <v>0</v>
      </c>
      <c r="I39" s="19"/>
      <c r="J39" s="33">
        <f t="shared" si="0"/>
        <v>-205619242</v>
      </c>
      <c r="L39" s="68">
        <f>J39/درآمد!$F$13</f>
        <v>-2.9892681002051248E-3</v>
      </c>
      <c r="N39" s="60">
        <v>0</v>
      </c>
      <c r="P39" s="93">
        <v>-226494292</v>
      </c>
      <c r="Q39" s="93"/>
      <c r="R39" s="19"/>
      <c r="S39" s="25">
        <v>0</v>
      </c>
      <c r="T39" s="19"/>
      <c r="U39" s="33">
        <f t="shared" si="1"/>
        <v>-226494292</v>
      </c>
      <c r="W39" s="68">
        <f>U39/درآمد!$F$13</f>
        <v>-3.2927470958877712E-3</v>
      </c>
    </row>
    <row r="40" spans="1:23" ht="21.75" customHeight="1">
      <c r="A40" s="80" t="s">
        <v>67</v>
      </c>
      <c r="B40" s="80"/>
      <c r="D40" s="26">
        <v>0</v>
      </c>
      <c r="E40" s="19"/>
      <c r="F40" s="24">
        <v>928686799</v>
      </c>
      <c r="G40" s="19"/>
      <c r="H40" s="26">
        <v>0</v>
      </c>
      <c r="I40" s="19"/>
      <c r="J40" s="33">
        <f t="shared" si="0"/>
        <v>928686799</v>
      </c>
      <c r="L40" s="37">
        <f>J40/درآمد!$F$13</f>
        <v>1.3501138299752651E-2</v>
      </c>
      <c r="N40" s="60">
        <v>0</v>
      </c>
      <c r="P40" s="93">
        <v>928686799</v>
      </c>
      <c r="Q40" s="93"/>
      <c r="R40" s="19"/>
      <c r="S40" s="25">
        <v>0</v>
      </c>
      <c r="T40" s="19"/>
      <c r="U40" s="33">
        <f t="shared" si="1"/>
        <v>928686799</v>
      </c>
      <c r="W40" s="37">
        <f>U40/درآمد!$F$13</f>
        <v>1.3501138299752651E-2</v>
      </c>
    </row>
    <row r="41" spans="1:23" ht="21.75" customHeight="1">
      <c r="A41" s="80" t="s">
        <v>32</v>
      </c>
      <c r="B41" s="80"/>
      <c r="D41" s="26">
        <v>0</v>
      </c>
      <c r="E41" s="19"/>
      <c r="F41" s="24">
        <v>-1291867380</v>
      </c>
      <c r="G41" s="19"/>
      <c r="H41" s="26">
        <v>0</v>
      </c>
      <c r="I41" s="19"/>
      <c r="J41" s="33">
        <f t="shared" si="0"/>
        <v>-1291867380</v>
      </c>
      <c r="L41" s="68">
        <f>J41/درآمد!$F$13</f>
        <v>-1.8781014418531763E-2</v>
      </c>
      <c r="N41" s="60">
        <v>0</v>
      </c>
      <c r="P41" s="93">
        <v>-865022310</v>
      </c>
      <c r="Q41" s="93"/>
      <c r="R41" s="19"/>
      <c r="S41" s="25">
        <v>0</v>
      </c>
      <c r="T41" s="19"/>
      <c r="U41" s="33">
        <f t="shared" si="1"/>
        <v>-865022310</v>
      </c>
      <c r="W41" s="68">
        <f>U41/درآمد!$F$13</f>
        <v>-1.2575591525858989E-2</v>
      </c>
    </row>
    <row r="42" spans="1:23" ht="21.75" customHeight="1">
      <c r="A42" s="80" t="s">
        <v>29</v>
      </c>
      <c r="B42" s="80"/>
      <c r="D42" s="26">
        <v>0</v>
      </c>
      <c r="E42" s="19"/>
      <c r="F42" s="24">
        <v>-80293095</v>
      </c>
      <c r="G42" s="19"/>
      <c r="H42" s="26">
        <v>0</v>
      </c>
      <c r="I42" s="19"/>
      <c r="J42" s="33">
        <f t="shared" si="0"/>
        <v>-80293095</v>
      </c>
      <c r="L42" s="68">
        <f>J42/درآمد!$F$13</f>
        <v>-1.1672914714384542E-3</v>
      </c>
      <c r="N42" s="60">
        <v>0</v>
      </c>
      <c r="P42" s="93">
        <v>-80293095</v>
      </c>
      <c r="Q42" s="93"/>
      <c r="R42" s="19"/>
      <c r="S42" s="25">
        <v>0</v>
      </c>
      <c r="T42" s="19"/>
      <c r="U42" s="33">
        <f t="shared" si="1"/>
        <v>-80293095</v>
      </c>
      <c r="W42" s="68">
        <f>U42/درآمد!$F$13</f>
        <v>-1.1672914714384542E-3</v>
      </c>
    </row>
    <row r="43" spans="1:23" ht="21.75" customHeight="1">
      <c r="A43" s="80" t="s">
        <v>52</v>
      </c>
      <c r="B43" s="80"/>
      <c r="D43" s="26">
        <v>0</v>
      </c>
      <c r="E43" s="19"/>
      <c r="F43" s="24">
        <v>-1827142</v>
      </c>
      <c r="G43" s="19"/>
      <c r="H43" s="26">
        <v>0</v>
      </c>
      <c r="I43" s="19"/>
      <c r="J43" s="33">
        <f t="shared" si="0"/>
        <v>-1827142</v>
      </c>
      <c r="L43" s="68">
        <f>J43/درآمد!$F$13</f>
        <v>-2.6562773221121944E-5</v>
      </c>
      <c r="N43" s="60">
        <v>0</v>
      </c>
      <c r="P43" s="93">
        <v>581265</v>
      </c>
      <c r="Q43" s="93"/>
      <c r="R43" s="19"/>
      <c r="S43" s="25">
        <v>0</v>
      </c>
      <c r="T43" s="19"/>
      <c r="U43" s="33">
        <f t="shared" si="1"/>
        <v>581265</v>
      </c>
      <c r="W43" s="37">
        <f>U43/درآمد!$F$13</f>
        <v>8.4503614805939798E-6</v>
      </c>
    </row>
    <row r="44" spans="1:23" ht="21.75" customHeight="1">
      <c r="A44" s="80" t="s">
        <v>47</v>
      </c>
      <c r="B44" s="80"/>
      <c r="D44" s="26">
        <v>0</v>
      </c>
      <c r="E44" s="19"/>
      <c r="F44" s="24">
        <v>2541144369</v>
      </c>
      <c r="G44" s="19"/>
      <c r="H44" s="26">
        <v>0</v>
      </c>
      <c r="I44" s="19"/>
      <c r="J44" s="33">
        <f t="shared" si="0"/>
        <v>2541144369</v>
      </c>
      <c r="L44" s="37">
        <f>J44/درآمد!$F$13</f>
        <v>3.6942854795017584E-2</v>
      </c>
      <c r="N44" s="60">
        <v>0</v>
      </c>
      <c r="P44" s="93">
        <v>8474380188</v>
      </c>
      <c r="Q44" s="93"/>
      <c r="R44" s="19"/>
      <c r="S44" s="25">
        <v>0</v>
      </c>
      <c r="T44" s="19"/>
      <c r="U44" s="33">
        <f t="shared" si="1"/>
        <v>8474380188</v>
      </c>
      <c r="W44" s="37">
        <f>U44/درآمد!$F$13</f>
        <v>0.12319953190469747</v>
      </c>
    </row>
    <row r="45" spans="1:23" ht="21.75" customHeight="1">
      <c r="A45" s="80" t="s">
        <v>36</v>
      </c>
      <c r="B45" s="80"/>
      <c r="D45" s="26">
        <v>0</v>
      </c>
      <c r="E45" s="19"/>
      <c r="F45" s="24">
        <v>2070109125</v>
      </c>
      <c r="G45" s="19"/>
      <c r="H45" s="26">
        <v>0</v>
      </c>
      <c r="I45" s="19"/>
      <c r="J45" s="33">
        <f t="shared" si="0"/>
        <v>2070109125</v>
      </c>
      <c r="L45" s="37">
        <f>J45/درآمد!$F$13</f>
        <v>3.0095000405195752E-2</v>
      </c>
      <c r="N45" s="60">
        <v>0</v>
      </c>
      <c r="P45" s="93">
        <v>8547912118</v>
      </c>
      <c r="Q45" s="93"/>
      <c r="R45" s="19"/>
      <c r="S45" s="25">
        <v>0</v>
      </c>
      <c r="T45" s="19"/>
      <c r="U45" s="33">
        <f t="shared" si="1"/>
        <v>8547912118</v>
      </c>
      <c r="W45" s="37">
        <f>U45/درآمد!$F$13</f>
        <v>0.12426853036300088</v>
      </c>
    </row>
    <row r="46" spans="1:23" ht="21.75" customHeight="1">
      <c r="A46" s="80" t="s">
        <v>28</v>
      </c>
      <c r="B46" s="80"/>
      <c r="D46" s="26">
        <v>0</v>
      </c>
      <c r="E46" s="19"/>
      <c r="F46" s="24">
        <v>-1530837000</v>
      </c>
      <c r="G46" s="19"/>
      <c r="H46" s="26">
        <v>0</v>
      </c>
      <c r="I46" s="19"/>
      <c r="J46" s="33">
        <f t="shared" si="0"/>
        <v>-1530837000</v>
      </c>
      <c r="L46" s="68">
        <f>J46/درآمد!$F$13</f>
        <v>-2.2255126350060724E-2</v>
      </c>
      <c r="N46" s="60">
        <v>0</v>
      </c>
      <c r="P46" s="93">
        <v>-1530837000</v>
      </c>
      <c r="Q46" s="93"/>
      <c r="R46" s="19"/>
      <c r="S46" s="25">
        <v>0</v>
      </c>
      <c r="T46" s="19"/>
      <c r="U46" s="33">
        <f t="shared" si="1"/>
        <v>-1530837000</v>
      </c>
      <c r="W46" s="68">
        <f>U46/درآمد!$F$13</f>
        <v>-2.2255126350060724E-2</v>
      </c>
    </row>
    <row r="47" spans="1:23" ht="21.75" customHeight="1">
      <c r="A47" s="80" t="s">
        <v>65</v>
      </c>
      <c r="B47" s="80"/>
      <c r="D47" s="26">
        <v>0</v>
      </c>
      <c r="E47" s="19"/>
      <c r="F47" s="24">
        <v>1911480276</v>
      </c>
      <c r="G47" s="19"/>
      <c r="H47" s="26">
        <v>0</v>
      </c>
      <c r="I47" s="19"/>
      <c r="J47" s="33">
        <f t="shared" si="0"/>
        <v>1911480276</v>
      </c>
      <c r="L47" s="37">
        <f>J47/درآمد!$F$13</f>
        <v>2.7788873053126457E-2</v>
      </c>
      <c r="N47" s="60">
        <v>0</v>
      </c>
      <c r="P47" s="93">
        <v>4647105876</v>
      </c>
      <c r="Q47" s="93"/>
      <c r="R47" s="19"/>
      <c r="S47" s="25">
        <v>0</v>
      </c>
      <c r="T47" s="19"/>
      <c r="U47" s="33">
        <f t="shared" si="1"/>
        <v>4647105876</v>
      </c>
      <c r="W47" s="37">
        <f>U47/درآمد!$F$13</f>
        <v>6.7559072868299902E-2</v>
      </c>
    </row>
    <row r="48" spans="1:23" ht="21.75" customHeight="1">
      <c r="A48" s="80" t="s">
        <v>40</v>
      </c>
      <c r="B48" s="80"/>
      <c r="D48" s="26">
        <v>0</v>
      </c>
      <c r="E48" s="19"/>
      <c r="F48" s="24">
        <v>-135190800</v>
      </c>
      <c r="G48" s="19"/>
      <c r="H48" s="26">
        <v>0</v>
      </c>
      <c r="I48" s="19"/>
      <c r="J48" s="33">
        <f t="shared" si="0"/>
        <v>-135190800</v>
      </c>
      <c r="L48" s="68">
        <f>J48/درآمد!$F$13</f>
        <v>-1.9653877815638044E-3</v>
      </c>
      <c r="N48" s="60">
        <v>0</v>
      </c>
      <c r="P48" s="93">
        <v>588477600</v>
      </c>
      <c r="Q48" s="93"/>
      <c r="R48" s="19"/>
      <c r="S48" s="25">
        <v>0</v>
      </c>
      <c r="T48" s="19"/>
      <c r="U48" s="33">
        <f>N48+P48+S48-11</f>
        <v>588477589</v>
      </c>
      <c r="W48" s="37">
        <f>U48/درآمد!$F$13</f>
        <v>8.5552172421845731E-3</v>
      </c>
    </row>
    <row r="49" spans="1:23" ht="21.75" customHeight="1">
      <c r="A49" s="80" t="s">
        <v>60</v>
      </c>
      <c r="B49" s="80"/>
      <c r="D49" s="26">
        <v>0</v>
      </c>
      <c r="E49" s="19"/>
      <c r="F49" s="24">
        <v>-1190996155</v>
      </c>
      <c r="G49" s="19"/>
      <c r="H49" s="26">
        <v>0</v>
      </c>
      <c r="I49" s="19"/>
      <c r="J49" s="33">
        <f t="shared" si="0"/>
        <v>-1190996155</v>
      </c>
      <c r="L49" s="68">
        <f>J49/درآمد!$F$13</f>
        <v>-1.7314560539078625E-2</v>
      </c>
      <c r="N49" s="60">
        <v>0</v>
      </c>
      <c r="P49" s="93">
        <v>-349160062</v>
      </c>
      <c r="Q49" s="93"/>
      <c r="R49" s="19"/>
      <c r="S49" s="25">
        <v>0</v>
      </c>
      <c r="T49" s="19"/>
      <c r="U49" s="33">
        <f t="shared" si="1"/>
        <v>-349160062</v>
      </c>
      <c r="W49" s="68">
        <f>U49/درآمد!$F$13</f>
        <v>-5.0760474800419873E-3</v>
      </c>
    </row>
    <row r="50" spans="1:23" ht="21.75" customHeight="1">
      <c r="A50" s="80" t="s">
        <v>20</v>
      </c>
      <c r="B50" s="80"/>
      <c r="D50" s="26">
        <v>0</v>
      </c>
      <c r="E50" s="19"/>
      <c r="F50" s="24">
        <v>-141638605</v>
      </c>
      <c r="G50" s="19"/>
      <c r="H50" s="26">
        <v>0</v>
      </c>
      <c r="I50" s="19"/>
      <c r="J50" s="33">
        <f t="shared" si="0"/>
        <v>-141638605</v>
      </c>
      <c r="L50" s="68">
        <f>J50/درآمد!$F$13</f>
        <v>-2.0591252042649498E-3</v>
      </c>
      <c r="N50" s="60">
        <v>0</v>
      </c>
      <c r="P50" s="93">
        <v>8295975490</v>
      </c>
      <c r="Q50" s="93"/>
      <c r="R50" s="19"/>
      <c r="S50" s="25">
        <v>0</v>
      </c>
      <c r="T50" s="19"/>
      <c r="U50" s="33">
        <f t="shared" si="1"/>
        <v>8295975490</v>
      </c>
      <c r="W50" s="37">
        <f>U50/درآمد!$F$13</f>
        <v>0.12060590561043202</v>
      </c>
    </row>
    <row r="51" spans="1:23" ht="21.75" customHeight="1">
      <c r="A51" s="80" t="s">
        <v>64</v>
      </c>
      <c r="B51" s="80"/>
      <c r="D51" s="26">
        <v>0</v>
      </c>
      <c r="E51" s="19"/>
      <c r="F51" s="24">
        <v>-758708662</v>
      </c>
      <c r="G51" s="19"/>
      <c r="H51" s="26">
        <v>0</v>
      </c>
      <c r="I51" s="19"/>
      <c r="J51" s="33">
        <f t="shared" si="0"/>
        <v>-758708662</v>
      </c>
      <c r="L51" s="68">
        <f>J51/درآمد!$F$13</f>
        <v>-1.1030016347720571E-2</v>
      </c>
      <c r="N51" s="60">
        <v>0</v>
      </c>
      <c r="P51" s="93">
        <v>2549261106</v>
      </c>
      <c r="Q51" s="93"/>
      <c r="R51" s="19"/>
      <c r="S51" s="25">
        <v>0</v>
      </c>
      <c r="T51" s="19"/>
      <c r="U51" s="33">
        <f t="shared" si="1"/>
        <v>2549261106</v>
      </c>
      <c r="W51" s="37">
        <f>U51/درآمد!$F$13</f>
        <v>3.706085495276476E-2</v>
      </c>
    </row>
    <row r="52" spans="1:23" ht="21.75" customHeight="1">
      <c r="A52" s="80" t="s">
        <v>23</v>
      </c>
      <c r="B52" s="80"/>
      <c r="D52" s="26">
        <v>0</v>
      </c>
      <c r="E52" s="19"/>
      <c r="F52" s="24">
        <v>-915917670</v>
      </c>
      <c r="G52" s="19"/>
      <c r="H52" s="26">
        <v>0</v>
      </c>
      <c r="I52" s="19"/>
      <c r="J52" s="33">
        <f t="shared" si="0"/>
        <v>-915917670</v>
      </c>
      <c r="L52" s="68">
        <f>J52/درآمد!$F$13</f>
        <v>-1.3315502220094774E-2</v>
      </c>
      <c r="N52" s="60">
        <v>0</v>
      </c>
      <c r="P52" s="93">
        <v>27038160</v>
      </c>
      <c r="Q52" s="93"/>
      <c r="R52" s="19"/>
      <c r="S52" s="25">
        <v>0</v>
      </c>
      <c r="T52" s="19"/>
      <c r="U52" s="33">
        <f t="shared" si="1"/>
        <v>27038160</v>
      </c>
      <c r="W52" s="37">
        <f>U52/درآمد!$F$13</f>
        <v>3.9307755631276086E-4</v>
      </c>
    </row>
    <row r="53" spans="1:23" ht="21.75" customHeight="1">
      <c r="A53" s="80" t="s">
        <v>35</v>
      </c>
      <c r="B53" s="80"/>
      <c r="D53" s="26">
        <v>0</v>
      </c>
      <c r="E53" s="19"/>
      <c r="F53" s="26">
        <v>0</v>
      </c>
      <c r="G53" s="19"/>
      <c r="H53" s="26">
        <v>0</v>
      </c>
      <c r="I53" s="19"/>
      <c r="J53" s="28">
        <f t="shared" si="0"/>
        <v>0</v>
      </c>
      <c r="L53" s="37">
        <f>J53/درآمد!$F$13</f>
        <v>0</v>
      </c>
      <c r="N53" s="60">
        <v>0</v>
      </c>
      <c r="P53" s="93">
        <v>0</v>
      </c>
      <c r="Q53" s="93"/>
      <c r="R53" s="19"/>
      <c r="S53" s="25">
        <v>0</v>
      </c>
      <c r="T53" s="19"/>
      <c r="U53" s="33">
        <f t="shared" si="1"/>
        <v>0</v>
      </c>
      <c r="W53" s="37">
        <f>U53/درآمد!$F$13</f>
        <v>0</v>
      </c>
    </row>
    <row r="54" spans="1:23" ht="21.75" customHeight="1">
      <c r="A54" s="80" t="s">
        <v>25</v>
      </c>
      <c r="B54" s="80"/>
      <c r="D54" s="26">
        <v>0</v>
      </c>
      <c r="E54" s="19"/>
      <c r="F54" s="24">
        <v>-505839538</v>
      </c>
      <c r="G54" s="19"/>
      <c r="H54" s="26">
        <v>0</v>
      </c>
      <c r="I54" s="19"/>
      <c r="J54" s="33">
        <f t="shared" si="0"/>
        <v>-505839538</v>
      </c>
      <c r="L54" s="68">
        <f>J54/درآمد!$F$13</f>
        <v>-7.3538350791405895E-3</v>
      </c>
      <c r="N54" s="60">
        <v>0</v>
      </c>
      <c r="P54" s="93">
        <v>-671318644</v>
      </c>
      <c r="Q54" s="93"/>
      <c r="R54" s="19"/>
      <c r="S54" s="25">
        <v>0</v>
      </c>
      <c r="T54" s="19"/>
      <c r="U54" s="33">
        <f t="shared" si="1"/>
        <v>-671318644</v>
      </c>
      <c r="W54" s="68">
        <f>U54/درآمد!$F$13</f>
        <v>-9.7595506532514135E-3</v>
      </c>
    </row>
    <row r="55" spans="1:23" ht="21.75" customHeight="1">
      <c r="A55" s="80" t="s">
        <v>46</v>
      </c>
      <c r="B55" s="80"/>
      <c r="D55" s="26">
        <v>0</v>
      </c>
      <c r="E55" s="19"/>
      <c r="F55" s="24">
        <v>1364819785</v>
      </c>
      <c r="G55" s="19"/>
      <c r="H55" s="26">
        <v>0</v>
      </c>
      <c r="I55" s="19"/>
      <c r="J55" s="33">
        <f t="shared" si="0"/>
        <v>1364819785</v>
      </c>
      <c r="L55" s="37">
        <f>J55/درآمد!$F$13</f>
        <v>1.9841587811267766E-2</v>
      </c>
      <c r="N55" s="60">
        <v>0</v>
      </c>
      <c r="P55" s="93">
        <v>10566346723</v>
      </c>
      <c r="Q55" s="93"/>
      <c r="R55" s="19"/>
      <c r="S55" s="25">
        <v>0</v>
      </c>
      <c r="T55" s="19"/>
      <c r="U55" s="33">
        <f t="shared" si="1"/>
        <v>10566346723</v>
      </c>
      <c r="W55" s="37">
        <f>U55/درآمد!$F$13</f>
        <v>0.15361229273849214</v>
      </c>
    </row>
    <row r="56" spans="1:23" ht="21.75" customHeight="1">
      <c r="A56" s="80" t="s">
        <v>54</v>
      </c>
      <c r="B56" s="80"/>
      <c r="D56" s="26">
        <v>0</v>
      </c>
      <c r="E56" s="19"/>
      <c r="F56" s="24">
        <v>-47600980</v>
      </c>
      <c r="G56" s="19"/>
      <c r="H56" s="26">
        <v>0</v>
      </c>
      <c r="I56" s="19"/>
      <c r="J56" s="33">
        <f t="shared" si="0"/>
        <v>-47600980</v>
      </c>
      <c r="L56" s="68">
        <f>J56/درآمد!$F$13</f>
        <v>-6.9201738936719816E-4</v>
      </c>
      <c r="N56" s="60">
        <v>0</v>
      </c>
      <c r="P56" s="93">
        <v>-66064864</v>
      </c>
      <c r="Q56" s="93"/>
      <c r="R56" s="19"/>
      <c r="S56" s="25">
        <v>0</v>
      </c>
      <c r="T56" s="19"/>
      <c r="U56" s="33">
        <f t="shared" si="1"/>
        <v>-66064864</v>
      </c>
      <c r="W56" s="68">
        <f>U56/درآمد!$F$13</f>
        <v>-9.6044314033406442E-4</v>
      </c>
    </row>
    <row r="57" spans="1:23" ht="21.75" customHeight="1">
      <c r="A57" s="80" t="s">
        <v>26</v>
      </c>
      <c r="B57" s="80"/>
      <c r="D57" s="26">
        <v>0</v>
      </c>
      <c r="E57" s="19"/>
      <c r="F57" s="24">
        <v>-642156300</v>
      </c>
      <c r="G57" s="19"/>
      <c r="H57" s="26">
        <v>0</v>
      </c>
      <c r="I57" s="19"/>
      <c r="J57" s="33">
        <f t="shared" si="0"/>
        <v>-642156300</v>
      </c>
      <c r="L57" s="68">
        <f>J57/درآمد!$F$13</f>
        <v>-9.3355919624280703E-3</v>
      </c>
      <c r="N57" s="60">
        <v>0</v>
      </c>
      <c r="P57" s="93">
        <v>219685050</v>
      </c>
      <c r="Q57" s="93"/>
      <c r="R57" s="19"/>
      <c r="S57" s="25">
        <v>0</v>
      </c>
      <c r="T57" s="19"/>
      <c r="U57" s="33">
        <f t="shared" si="1"/>
        <v>219685050</v>
      </c>
      <c r="W57" s="37">
        <f>U57/درآمد!$F$13</f>
        <v>3.1937551450411817E-3</v>
      </c>
    </row>
    <row r="58" spans="1:23" ht="21.75" customHeight="1">
      <c r="A58" s="80" t="s">
        <v>56</v>
      </c>
      <c r="B58" s="80"/>
      <c r="D58" s="26">
        <v>0</v>
      </c>
      <c r="E58" s="19"/>
      <c r="F58" s="24">
        <v>-2564649000</v>
      </c>
      <c r="G58" s="19"/>
      <c r="H58" s="26">
        <v>0</v>
      </c>
      <c r="I58" s="19"/>
      <c r="J58" s="33">
        <f t="shared" si="0"/>
        <v>-2564649000</v>
      </c>
      <c r="L58" s="68">
        <f>J58/درآمد!$F$13</f>
        <v>-3.7284562326725113E-2</v>
      </c>
      <c r="N58" s="60">
        <v>0</v>
      </c>
      <c r="P58" s="93">
        <v>207293832</v>
      </c>
      <c r="Q58" s="93"/>
      <c r="R58" s="19"/>
      <c r="S58" s="25">
        <v>0</v>
      </c>
      <c r="T58" s="19"/>
      <c r="U58" s="33">
        <f t="shared" si="1"/>
        <v>207293832</v>
      </c>
      <c r="W58" s="37">
        <f>U58/درآمد!$F$13</f>
        <v>3.0136130905826426E-3</v>
      </c>
    </row>
    <row r="59" spans="1:23" ht="21.75" customHeight="1">
      <c r="A59" s="80" t="s">
        <v>37</v>
      </c>
      <c r="B59" s="80"/>
      <c r="D59" s="26">
        <v>0</v>
      </c>
      <c r="E59" s="19"/>
      <c r="F59" s="24">
        <v>-230619600</v>
      </c>
      <c r="G59" s="19"/>
      <c r="H59" s="26">
        <v>0</v>
      </c>
      <c r="I59" s="19"/>
      <c r="J59" s="33">
        <f t="shared" si="0"/>
        <v>-230619600</v>
      </c>
      <c r="L59" s="68">
        <f>J59/درآمد!$F$13</f>
        <v>-3.3527203332559012E-3</v>
      </c>
      <c r="N59" s="60">
        <v>0</v>
      </c>
      <c r="P59" s="93">
        <v>-795240</v>
      </c>
      <c r="Q59" s="93"/>
      <c r="R59" s="19"/>
      <c r="S59" s="25">
        <v>0</v>
      </c>
      <c r="T59" s="19"/>
      <c r="U59" s="33">
        <f t="shared" si="1"/>
        <v>-795240</v>
      </c>
      <c r="W59" s="68">
        <f>U59/درآمد!$F$13</f>
        <v>-1.1561104597434143E-5</v>
      </c>
    </row>
    <row r="60" spans="1:23" ht="21.75" customHeight="1">
      <c r="A60" s="80" t="s">
        <v>44</v>
      </c>
      <c r="B60" s="80"/>
      <c r="D60" s="26">
        <v>0</v>
      </c>
      <c r="E60" s="19"/>
      <c r="F60" s="24">
        <v>-357858000</v>
      </c>
      <c r="G60" s="19"/>
      <c r="H60" s="26">
        <v>0</v>
      </c>
      <c r="I60" s="19"/>
      <c r="J60" s="33">
        <f t="shared" si="0"/>
        <v>-357858000</v>
      </c>
      <c r="L60" s="68">
        <f>J60/درآمد!$F$13</f>
        <v>-5.2024970688453638E-3</v>
      </c>
      <c r="N60" s="60">
        <v>0</v>
      </c>
      <c r="P60" s="93">
        <v>-1013931000</v>
      </c>
      <c r="Q60" s="93"/>
      <c r="R60" s="19"/>
      <c r="S60" s="25">
        <v>0</v>
      </c>
      <c r="T60" s="19"/>
      <c r="U60" s="33">
        <f t="shared" si="1"/>
        <v>-1013931000</v>
      </c>
      <c r="W60" s="68">
        <f>U60/درآمد!$F$13</f>
        <v>-1.4740408361728533E-2</v>
      </c>
    </row>
    <row r="61" spans="1:23" ht="21.75" customHeight="1">
      <c r="A61" s="80" t="s">
        <v>38</v>
      </c>
      <c r="B61" s="80"/>
      <c r="D61" s="26">
        <v>0</v>
      </c>
      <c r="E61" s="19"/>
      <c r="F61" s="24">
        <v>-200974046</v>
      </c>
      <c r="G61" s="19"/>
      <c r="H61" s="26">
        <v>0</v>
      </c>
      <c r="I61" s="19"/>
      <c r="J61" s="33">
        <f t="shared" si="0"/>
        <v>-200974046</v>
      </c>
      <c r="L61" s="68">
        <f>J61/درآمد!$F$13</f>
        <v>-2.9217367928871044E-3</v>
      </c>
      <c r="N61" s="60">
        <v>0</v>
      </c>
      <c r="P61" s="93">
        <v>-112145738</v>
      </c>
      <c r="Q61" s="93"/>
      <c r="R61" s="19"/>
      <c r="S61" s="25">
        <v>0</v>
      </c>
      <c r="T61" s="19"/>
      <c r="U61" s="33">
        <f t="shared" si="1"/>
        <v>-112145738</v>
      </c>
      <c r="W61" s="68">
        <f>U61/درآمد!$F$13</f>
        <v>-1.6303614093537105E-3</v>
      </c>
    </row>
    <row r="62" spans="1:23" ht="21.75" customHeight="1">
      <c r="A62" s="82" t="s">
        <v>24</v>
      </c>
      <c r="B62" s="82"/>
      <c r="D62" s="44">
        <v>0</v>
      </c>
      <c r="E62" s="19"/>
      <c r="F62" s="27">
        <v>26789648</v>
      </c>
      <c r="G62" s="19"/>
      <c r="H62" s="44">
        <v>0</v>
      </c>
      <c r="I62" s="19"/>
      <c r="J62" s="33">
        <f t="shared" si="0"/>
        <v>26789648</v>
      </c>
      <c r="L62" s="37">
        <f>J62/درآمد!$F$13</f>
        <v>3.8946471839500327E-4</v>
      </c>
      <c r="N62" s="61">
        <v>0</v>
      </c>
      <c r="P62" s="93">
        <v>51839708</v>
      </c>
      <c r="Q62" s="94"/>
      <c r="R62" s="19"/>
      <c r="S62" s="32">
        <v>0</v>
      </c>
      <c r="T62" s="19"/>
      <c r="U62" s="33">
        <f t="shared" si="1"/>
        <v>51839708</v>
      </c>
      <c r="W62" s="37">
        <f>U62/درآمد!$F$13</f>
        <v>7.5363951321417879E-4</v>
      </c>
    </row>
    <row r="63" spans="1:23" s="17" customFormat="1" ht="21.75" customHeight="1">
      <c r="A63" s="85"/>
      <c r="B63" s="85"/>
      <c r="D63" s="30">
        <f>SUM(D9:D62)</f>
        <v>7687190963</v>
      </c>
      <c r="E63" s="29"/>
      <c r="F63" s="30">
        <f>SUM(F9:F62)</f>
        <v>-25697814606</v>
      </c>
      <c r="G63" s="29"/>
      <c r="H63" s="30">
        <f>SUM(H9:H62)</f>
        <v>3342740821</v>
      </c>
      <c r="I63" s="29"/>
      <c r="J63" s="46">
        <f>SUM(J9:J62)</f>
        <v>-14667882822</v>
      </c>
      <c r="L63" s="38">
        <f>SUM(L9:L62)</f>
        <v>-0.21323993703542263</v>
      </c>
      <c r="N63" s="18">
        <f>SUM(N9:N62)</f>
        <v>7687190963</v>
      </c>
      <c r="P63" s="29"/>
      <c r="Q63" s="30">
        <f>SUM(N63:P63)</f>
        <v>7687190963</v>
      </c>
      <c r="R63" s="29"/>
      <c r="S63" s="30">
        <f>SUM(S9:S62)</f>
        <v>12012848055</v>
      </c>
      <c r="T63" s="29"/>
      <c r="U63" s="46">
        <f>SUM(U9:U62)</f>
        <v>66918416147</v>
      </c>
      <c r="W63" s="67">
        <v>96.27</v>
      </c>
    </row>
    <row r="64" spans="1:23" ht="13.5" thickTop="1"/>
    <row r="65" spans="10:21">
      <c r="J65" s="70"/>
      <c r="K65" s="70"/>
      <c r="L65" s="70">
        <v>105809037</v>
      </c>
      <c r="M65" s="70"/>
      <c r="N65" s="70">
        <v>7793000000</v>
      </c>
      <c r="O65" s="70"/>
      <c r="P65" s="70"/>
      <c r="Q65" s="70"/>
      <c r="R65" s="70"/>
      <c r="S65" s="70"/>
      <c r="T65" s="70"/>
      <c r="U65" s="70"/>
    </row>
    <row r="66" spans="10:21">
      <c r="J66" s="70"/>
      <c r="K66" s="70"/>
      <c r="L66" s="70"/>
      <c r="M66" s="70"/>
      <c r="N66" s="70"/>
      <c r="O66" s="70"/>
      <c r="P66" s="70"/>
      <c r="Q66" s="76">
        <v>7687190963</v>
      </c>
      <c r="R66" s="76"/>
      <c r="S66" s="73">
        <v>12824352753</v>
      </c>
      <c r="T66" s="70"/>
      <c r="U66" s="70"/>
    </row>
    <row r="67" spans="10:21">
      <c r="J67" s="73"/>
      <c r="K67" s="70"/>
      <c r="L67" s="72">
        <f>N65-L65-N63</f>
        <v>0</v>
      </c>
      <c r="M67" s="70"/>
      <c r="N67" s="72">
        <f>N63-N65</f>
        <v>-105809037</v>
      </c>
      <c r="O67" s="70"/>
      <c r="P67" s="70"/>
      <c r="Q67" s="70"/>
      <c r="R67" s="70"/>
      <c r="S67" s="73">
        <v>129566885</v>
      </c>
      <c r="T67" s="70"/>
      <c r="U67" s="70"/>
    </row>
    <row r="68" spans="10:21">
      <c r="J68" s="73"/>
      <c r="K68" s="70"/>
      <c r="L68" s="70"/>
      <c r="M68" s="70"/>
      <c r="N68" s="70"/>
      <c r="O68" s="70"/>
      <c r="P68" s="70"/>
      <c r="Q68" s="70"/>
      <c r="R68" s="70"/>
      <c r="S68" s="73">
        <v>681937813</v>
      </c>
      <c r="T68" s="70"/>
      <c r="U68" s="70"/>
    </row>
    <row r="69" spans="10:21">
      <c r="J69" s="72"/>
      <c r="K69" s="70"/>
      <c r="L69" s="70"/>
      <c r="M69" s="70"/>
      <c r="N69" s="70"/>
      <c r="O69" s="70"/>
      <c r="P69" s="70"/>
      <c r="Q69" s="71">
        <f>Q63-Q66</f>
        <v>0</v>
      </c>
      <c r="R69" s="70"/>
      <c r="S69" s="72">
        <f>S66-S67-S68</f>
        <v>12012848055</v>
      </c>
      <c r="T69" s="70"/>
      <c r="U69" s="70"/>
    </row>
    <row r="70" spans="10:21"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</row>
    <row r="71" spans="10:21">
      <c r="J71" s="70"/>
      <c r="K71" s="70"/>
      <c r="L71" s="70"/>
      <c r="M71" s="70"/>
      <c r="N71" s="70"/>
      <c r="O71" s="70"/>
      <c r="P71" s="70"/>
      <c r="Q71" s="70"/>
      <c r="R71" s="70"/>
      <c r="S71" s="71">
        <f>S69-S63</f>
        <v>0</v>
      </c>
      <c r="T71" s="70"/>
      <c r="U71" s="70"/>
    </row>
    <row r="72" spans="10:21"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</row>
    <row r="73" spans="10:21"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</row>
    <row r="74" spans="10:21"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</row>
    <row r="75" spans="10:21"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</row>
    <row r="76" spans="10:21"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</row>
  </sheetData>
  <mergeCells count="11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</mergeCells>
  <pageMargins left="0.39" right="0.39" top="0.39" bottom="0.39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SHARIAT</dc:creator>
  <dc:description/>
  <cp:lastModifiedBy>MINA SHARIAT</cp:lastModifiedBy>
  <cp:lastPrinted>2025-02-25T16:17:41Z</cp:lastPrinted>
  <dcterms:created xsi:type="dcterms:W3CDTF">2025-02-24T10:40:00Z</dcterms:created>
  <dcterms:modified xsi:type="dcterms:W3CDTF">2025-02-26T06:27:16Z</dcterms:modified>
</cp:coreProperties>
</file>