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1.28.208\F_Sandogh\acc\صورتهای مالی\گزارش پرتفو  ماهانه\1403\1403.12.30\"/>
    </mc:Choice>
  </mc:AlternateContent>
  <xr:revisionPtr revIDLastSave="0" documentId="13_ncr:1_{70FEC11F-D60D-4C17-859C-497B496B9537}" xr6:coauthVersionLast="47" xr6:coauthVersionMax="47" xr10:uidLastSave="{00000000-0000-0000-0000-000000000000}"/>
  <bookViews>
    <workbookView xWindow="-120" yWindow="-120" windowWidth="29040" windowHeight="15840" tabRatio="887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مشتقه'!$A$1:$AX$72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بانکی'!$A$1:$K$12</definedName>
    <definedName name="_xlnm.Print_Area" localSheetId="10">'درآمد سرمایه گذاری در اوراق به'!$A$1:$S$8</definedName>
    <definedName name="_xlnm.Print_Area" localSheetId="8">'درآمد سرمایه گذاری در سهام'!$A$1:$X$67</definedName>
    <definedName name="_xlnm.Print_Area" localSheetId="9">'درآمد سرمایه گذاری در صندوق'!$A$1:$W$8</definedName>
    <definedName name="_xlnm.Print_Area" localSheetId="14">'درآمد سود سهام'!$A$1:$T$15</definedName>
    <definedName name="_xlnm.Print_Area" localSheetId="15">'درآمد سود صندوق'!$A$1:$L$7</definedName>
    <definedName name="_xlnm.Print_Area" localSheetId="20">'درآمد ناشی از تغییر قیمت اوراق'!$A$1:$S$53</definedName>
    <definedName name="_xlnm.Print_Area" localSheetId="18">'درآمد ناشی از فروش'!$A$1:$S$41</definedName>
    <definedName name="_xlnm.Print_Area" localSheetId="13">'سایر درآمدها'!$A$1:$G$11</definedName>
    <definedName name="_xlnm.Print_Area" localSheetId="6">سپرده!$A$1:$M$12</definedName>
    <definedName name="_xlnm.Print_Area" localSheetId="1">سهام!$A$1:$AC$64</definedName>
    <definedName name="_xlnm.Print_Area" localSheetId="16">'سود اوراق بهادار'!$A$1:$T$7</definedName>
    <definedName name="_xlnm.Print_Area" localSheetId="17">'سود سپرده بانکی'!$A$1:$N$11</definedName>
    <definedName name="_xlnm.Print_Area" localSheetId="0">'صورت وضعیت'!$A$1:$C$20</definedName>
    <definedName name="_xlnm.Print_Area" localSheetId="11">'مبالغ تخصیصی اوراق'!$A$1:$R$73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8" l="1"/>
  <c r="F26" i="8"/>
  <c r="Q47" i="21"/>
  <c r="N42" i="9"/>
  <c r="O8" i="15"/>
  <c r="Q32" i="19"/>
  <c r="Q48" i="19"/>
  <c r="Q8" i="19"/>
  <c r="E41" i="19"/>
  <c r="G41" i="19"/>
  <c r="I41" i="19"/>
  <c r="Q41" i="19"/>
  <c r="Q49" i="19" s="1"/>
  <c r="O41" i="19"/>
  <c r="M41" i="19"/>
  <c r="S20" i="15"/>
  <c r="J10" i="13"/>
  <c r="J9" i="13"/>
  <c r="U74" i="9"/>
  <c r="U73" i="9"/>
  <c r="P66" i="9"/>
  <c r="Q67" i="9"/>
  <c r="Q71" i="9" s="1"/>
  <c r="N73" i="9"/>
  <c r="J16" i="7"/>
  <c r="Z64" i="2"/>
  <c r="X64" i="2"/>
  <c r="X69" i="2" s="1"/>
  <c r="J9" i="8" l="1"/>
  <c r="J10" i="8"/>
  <c r="J11" i="8"/>
  <c r="J12" i="8"/>
  <c r="F12" i="8"/>
  <c r="F11" i="8"/>
  <c r="J56" i="9"/>
  <c r="S73" i="9"/>
  <c r="S75" i="9" s="1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9" i="9"/>
  <c r="S67" i="9"/>
  <c r="N67" i="9"/>
  <c r="N75" i="9" s="1"/>
  <c r="H67" i="9"/>
  <c r="F67" i="9"/>
  <c r="D67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7" i="9"/>
  <c r="J58" i="9"/>
  <c r="J59" i="9"/>
  <c r="J60" i="9"/>
  <c r="J61" i="9"/>
  <c r="J62" i="9"/>
  <c r="J63" i="9"/>
  <c r="J64" i="9"/>
  <c r="J65" i="9"/>
  <c r="J66" i="9"/>
  <c r="J9" i="9"/>
  <c r="J11" i="13"/>
  <c r="J12" i="13"/>
  <c r="F11" i="13"/>
  <c r="F10" i="13"/>
  <c r="F9" i="13"/>
  <c r="F12" i="13" s="1"/>
  <c r="F11" i="14"/>
  <c r="D11" i="14"/>
  <c r="M9" i="15"/>
  <c r="M15" i="15" s="1"/>
  <c r="M10" i="15"/>
  <c r="M11" i="15"/>
  <c r="M12" i="15"/>
  <c r="M13" i="15"/>
  <c r="M14" i="15"/>
  <c r="M8" i="15"/>
  <c r="Q15" i="15"/>
  <c r="S9" i="15"/>
  <c r="S10" i="15"/>
  <c r="S11" i="15"/>
  <c r="S12" i="15"/>
  <c r="S13" i="15"/>
  <c r="S14" i="15"/>
  <c r="S8" i="15"/>
  <c r="S15" i="15" s="1"/>
  <c r="S21" i="15" s="1"/>
  <c r="O15" i="15"/>
  <c r="K15" i="15"/>
  <c r="I15" i="15"/>
  <c r="M11" i="18"/>
  <c r="K11" i="18"/>
  <c r="C11" i="18"/>
  <c r="E11" i="18"/>
  <c r="G11" i="18"/>
  <c r="G9" i="18"/>
  <c r="G10" i="18"/>
  <c r="G8" i="18"/>
  <c r="I11" i="18"/>
  <c r="M9" i="18"/>
  <c r="M10" i="18"/>
  <c r="M8" i="18"/>
  <c r="O51" i="19"/>
  <c r="M51" i="19"/>
  <c r="M49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3" i="19"/>
  <c r="Q34" i="19"/>
  <c r="Q35" i="19"/>
  <c r="Q36" i="19"/>
  <c r="Q37" i="19"/>
  <c r="Q38" i="19"/>
  <c r="Q39" i="19"/>
  <c r="Q40" i="19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23" i="21"/>
  <c r="I24" i="21"/>
  <c r="I25" i="21"/>
  <c r="I26" i="21"/>
  <c r="I27" i="21"/>
  <c r="I28" i="21"/>
  <c r="I29" i="21"/>
  <c r="I30" i="21"/>
  <c r="I31" i="21"/>
  <c r="I32" i="21"/>
  <c r="I33" i="21"/>
  <c r="I34" i="21"/>
  <c r="I35" i="21"/>
  <c r="I36" i="21"/>
  <c r="I37" i="21"/>
  <c r="I38" i="21"/>
  <c r="I39" i="21"/>
  <c r="I40" i="21"/>
  <c r="I41" i="21"/>
  <c r="I42" i="21"/>
  <c r="I43" i="21"/>
  <c r="I44" i="21"/>
  <c r="I45" i="21"/>
  <c r="I46" i="21"/>
  <c r="I47" i="21"/>
  <c r="I48" i="21"/>
  <c r="I49" i="21"/>
  <c r="I50" i="21"/>
  <c r="I51" i="21"/>
  <c r="I52" i="21"/>
  <c r="I8" i="21"/>
  <c r="Q53" i="21"/>
  <c r="Q56" i="21" s="1"/>
  <c r="O63" i="21"/>
  <c r="M61" i="21"/>
  <c r="Q9" i="21"/>
  <c r="Q10" i="21"/>
  <c r="Q11" i="21"/>
  <c r="Q12" i="21"/>
  <c r="Q13" i="21"/>
  <c r="Q14" i="21"/>
  <c r="Q15" i="21"/>
  <c r="Q16" i="21"/>
  <c r="Q17" i="21"/>
  <c r="Q18" i="21"/>
  <c r="Q19" i="21"/>
  <c r="Q20" i="21"/>
  <c r="Q21" i="21"/>
  <c r="Q22" i="21"/>
  <c r="Q23" i="21"/>
  <c r="Q24" i="21"/>
  <c r="Q25" i="21"/>
  <c r="Q26" i="21"/>
  <c r="Q27" i="21"/>
  <c r="Q28" i="21"/>
  <c r="Q29" i="21"/>
  <c r="Q30" i="21"/>
  <c r="Q31" i="21"/>
  <c r="Q32" i="21"/>
  <c r="Q33" i="21"/>
  <c r="Q34" i="21"/>
  <c r="Q35" i="21"/>
  <c r="Q36" i="21"/>
  <c r="Q37" i="21"/>
  <c r="Q38" i="21"/>
  <c r="Q39" i="21"/>
  <c r="Q40" i="21"/>
  <c r="Q41" i="21"/>
  <c r="Q42" i="21"/>
  <c r="Q43" i="21"/>
  <c r="Q44" i="21"/>
  <c r="Q45" i="21"/>
  <c r="Q46" i="21"/>
  <c r="Q48" i="21"/>
  <c r="Q49" i="21"/>
  <c r="Q50" i="21"/>
  <c r="Q51" i="21"/>
  <c r="Q52" i="21"/>
  <c r="Q8" i="21"/>
  <c r="O53" i="21"/>
  <c r="M53" i="21"/>
  <c r="M63" i="21" s="1"/>
  <c r="G53" i="21"/>
  <c r="E53" i="21"/>
  <c r="L12" i="7"/>
  <c r="L10" i="7"/>
  <c r="L11" i="7"/>
  <c r="L9" i="7"/>
  <c r="J12" i="7"/>
  <c r="H12" i="7"/>
  <c r="F12" i="7"/>
  <c r="D12" i="7"/>
  <c r="AB10" i="2"/>
  <c r="AB11" i="2"/>
  <c r="AB12" i="2"/>
  <c r="AB13" i="2"/>
  <c r="AB14" i="2"/>
  <c r="AB15" i="2"/>
  <c r="AB16" i="2"/>
  <c r="AB64" i="2" s="1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9" i="2"/>
  <c r="Z69" i="2"/>
  <c r="R64" i="2"/>
  <c r="P64" i="2"/>
  <c r="N64" i="2"/>
  <c r="J64" i="2"/>
  <c r="H64" i="2"/>
  <c r="S77" i="9" l="1"/>
  <c r="J67" i="9"/>
  <c r="L71" i="9"/>
  <c r="U67" i="9"/>
  <c r="F8" i="8" s="1"/>
  <c r="F13" i="8" l="1"/>
  <c r="J8" i="8"/>
  <c r="J13" i="8" s="1"/>
  <c r="W21" i="9" l="1"/>
  <c r="W13" i="9"/>
  <c r="W42" i="9"/>
  <c r="L14" i="9"/>
  <c r="L38" i="9"/>
  <c r="L62" i="9"/>
  <c r="H11" i="8"/>
  <c r="W14" i="9"/>
  <c r="W49" i="9"/>
  <c r="L15" i="9"/>
  <c r="L39" i="9"/>
  <c r="L63" i="9"/>
  <c r="H12" i="8"/>
  <c r="W17" i="9"/>
  <c r="W50" i="9"/>
  <c r="L17" i="9"/>
  <c r="L41" i="9"/>
  <c r="L65" i="9"/>
  <c r="L60" i="9"/>
  <c r="W18" i="9"/>
  <c r="W52" i="9"/>
  <c r="L18" i="9"/>
  <c r="L42" i="9"/>
  <c r="L66" i="9"/>
  <c r="W25" i="9"/>
  <c r="W53" i="9"/>
  <c r="L19" i="9"/>
  <c r="L43" i="9"/>
  <c r="L9" i="9"/>
  <c r="L36" i="9"/>
  <c r="W26" i="9"/>
  <c r="W54" i="9"/>
  <c r="L24" i="9"/>
  <c r="L48" i="9"/>
  <c r="W28" i="9"/>
  <c r="W61" i="9"/>
  <c r="L26" i="9"/>
  <c r="L50" i="9"/>
  <c r="H9" i="8"/>
  <c r="W29" i="9"/>
  <c r="W62" i="9"/>
  <c r="L27" i="9"/>
  <c r="L51" i="9"/>
  <c r="W30" i="9"/>
  <c r="W64" i="9"/>
  <c r="L29" i="9"/>
  <c r="L53" i="9"/>
  <c r="W37" i="9"/>
  <c r="W65" i="9"/>
  <c r="L30" i="9"/>
  <c r="L54" i="9"/>
  <c r="L12" i="9"/>
  <c r="W38" i="9"/>
  <c r="L31" i="9"/>
  <c r="L55" i="9"/>
  <c r="W41" i="9"/>
  <c r="W66" i="9"/>
  <c r="L44" i="9"/>
  <c r="L52" i="9"/>
  <c r="L25" i="9"/>
  <c r="L59" i="9"/>
  <c r="L34" i="9"/>
  <c r="L57" i="9"/>
  <c r="L32" i="9"/>
  <c r="L40" i="9"/>
  <c r="L13" i="9"/>
  <c r="L47" i="9"/>
  <c r="L22" i="9"/>
  <c r="L45" i="9"/>
  <c r="L20" i="9"/>
  <c r="L28" i="9"/>
  <c r="W60" i="9"/>
  <c r="L35" i="9"/>
  <c r="L10" i="9"/>
  <c r="L33" i="9"/>
  <c r="W9" i="9"/>
  <c r="L16" i="9"/>
  <c r="W48" i="9"/>
  <c r="L23" i="9"/>
  <c r="W57" i="9"/>
  <c r="L21" i="9"/>
  <c r="W55" i="9"/>
  <c r="W63" i="9"/>
  <c r="W36" i="9"/>
  <c r="L11" i="9"/>
  <c r="W45" i="9"/>
  <c r="L37" i="9"/>
  <c r="W56" i="9"/>
  <c r="W43" i="9"/>
  <c r="W51" i="9"/>
  <c r="W24" i="9"/>
  <c r="W58" i="9"/>
  <c r="W33" i="9"/>
  <c r="W44" i="9"/>
  <c r="W31" i="9"/>
  <c r="W39" i="9"/>
  <c r="W12" i="9"/>
  <c r="W46" i="9"/>
  <c r="L46" i="9"/>
  <c r="W32" i="9"/>
  <c r="W19" i="9"/>
  <c r="W27" i="9"/>
  <c r="W59" i="9"/>
  <c r="W34" i="9"/>
  <c r="W11" i="9"/>
  <c r="W20" i="9"/>
  <c r="W40" i="9"/>
  <c r="W15" i="9"/>
  <c r="W47" i="9"/>
  <c r="W22" i="9"/>
  <c r="W16" i="9"/>
  <c r="L61" i="9"/>
  <c r="W35" i="9"/>
  <c r="W10" i="9"/>
  <c r="L56" i="9"/>
  <c r="F21" i="8"/>
  <c r="H10" i="8"/>
  <c r="L49" i="9"/>
  <c r="W23" i="9"/>
  <c r="L58" i="9"/>
  <c r="L64" i="9"/>
  <c r="H8" i="8"/>
  <c r="H13" i="8" l="1"/>
  <c r="W67" i="9"/>
  <c r="L67" i="9"/>
</calcChain>
</file>

<file path=xl/sharedStrings.xml><?xml version="1.0" encoding="utf-8"?>
<sst xmlns="http://schemas.openxmlformats.org/spreadsheetml/2006/main" count="585" uniqueCount="219">
  <si>
    <t>صندوق سرمایه‌گذاری مشترک بانک اقتصاد نوین</t>
  </si>
  <si>
    <t>صورت وضعیت پرتفوی</t>
  </si>
  <si>
    <t>برای ماه منتهی به 1403/12/30</t>
  </si>
  <si>
    <t>-1</t>
  </si>
  <si>
    <t>سرمایه گذاری ها</t>
  </si>
  <si>
    <t>-1-1</t>
  </si>
  <si>
    <t>سرمایه گذاری در سهام و حق تقدم سهام</t>
  </si>
  <si>
    <t>1403/11/30</t>
  </si>
  <si>
    <t>تغییرات طی دوره</t>
  </si>
  <si>
    <t>1403/12/30</t>
  </si>
  <si>
    <t>خرید طی دوره</t>
  </si>
  <si>
    <t>فروش طی دوره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</si>
  <si>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</si>
  <si>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</si>
  <si>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</si>
  <si>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</si>
  <si>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</si>
  <si>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</si>
  <si>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</si>
  <si>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</si>
  <si>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خودرو</t>
  </si>
  <si>
    <t>ایران‌یاساتایرورابر</t>
  </si>
  <si>
    <t>ایمن خودرو شرق</t>
  </si>
  <si>
    <t>بانک صادرات ایران</t>
  </si>
  <si>
    <t>بانک ملت</t>
  </si>
  <si>
    <t>بانک‌اقتصادنوین‌</t>
  </si>
  <si>
    <t>بیمه اتکایی ایران معین</t>
  </si>
  <si>
    <t>بیمه دانا</t>
  </si>
  <si>
    <t>پارس‌ مینو</t>
  </si>
  <si>
    <t>پالایش نفت اصفهان</t>
  </si>
  <si>
    <t>پتروشیمی تندگویان</t>
  </si>
  <si>
    <t>پتروشیمی غدیر</t>
  </si>
  <si>
    <t>تامین سرمایه نوین</t>
  </si>
  <si>
    <t>تایدواترخاورمیانه</t>
  </si>
  <si>
    <t>توسعه مولد نیروگاهی جهرم</t>
  </si>
  <si>
    <t>توسعه نیشکر و  صنایع جانبی</t>
  </si>
  <si>
    <t>تولید انرژی برق شمس پاسارگاد</t>
  </si>
  <si>
    <t>تولیدی برنا باطری</t>
  </si>
  <si>
    <t>چینی ایران</t>
  </si>
  <si>
    <t>دارویی و نهاده های زاگرس دارو</t>
  </si>
  <si>
    <t>س. صنایع‌شیمیایی‌ایران</t>
  </si>
  <si>
    <t>سایپا</t>
  </si>
  <si>
    <t>سرمایه گذاری تامین اجتماعی</t>
  </si>
  <si>
    <t>سرمایه‌ گذاری‌ آتیه‌ دماوند</t>
  </si>
  <si>
    <t>سرمایه‌گذاری‌ سایپا</t>
  </si>
  <si>
    <t>سرمایه‌گذاری‌ سپه‌</t>
  </si>
  <si>
    <t>سرمایه‌گذاری‌صندوق‌بازنشستگی‌</t>
  </si>
  <si>
    <t>سرمایه‌گذاری‌نیرو</t>
  </si>
  <si>
    <t>سیمان ممتازان کرمان</t>
  </si>
  <si>
    <t>سیمان‌ شرق‌</t>
  </si>
  <si>
    <t>سیمان‌ صوفیان‌</t>
  </si>
  <si>
    <t>سیمان‌هرمزگان‌</t>
  </si>
  <si>
    <t>صبا فولاد خلیج فارس</t>
  </si>
  <si>
    <t>صنایع ارتباطی آوا</t>
  </si>
  <si>
    <t>صنایع شیمیایی کیمیاگران امروز</t>
  </si>
  <si>
    <t>فولاد سیرجان ایرانیان</t>
  </si>
  <si>
    <t>فولاد مبارکه اصفهان</t>
  </si>
  <si>
    <t>گروه سرمایه گذاری سپهر صادرات</t>
  </si>
  <si>
    <t>گروه مپنا (سهامی عام)</t>
  </si>
  <si>
    <t>مدیریت نیروگاهی ایرانیان مپنا</t>
  </si>
  <si>
    <t>ملی‌ صنایع‌ مس‌ ایران‌</t>
  </si>
  <si>
    <t>مولد نیروگاهی تجارت فارس</t>
  </si>
  <si>
    <t>نساجی بابکان</t>
  </si>
  <si>
    <t>نورایستا پلاستیک</t>
  </si>
  <si>
    <t>نیروکلر</t>
  </si>
  <si>
    <t>کاشی‌ وسرامیک‌ حافظ‌</t>
  </si>
  <si>
    <t>کانی کربن طبس</t>
  </si>
  <si>
    <t>کلر پارس</t>
  </si>
  <si>
    <t>کویر تایر</t>
  </si>
  <si>
    <t>معدنکاران نسوز</t>
  </si>
  <si>
    <t>پتروشیمی پارس</t>
  </si>
  <si>
    <t>پویا زرکان آق دره</t>
  </si>
  <si>
    <t>آلومینای ایران</t>
  </si>
  <si>
    <t>جمع</t>
  </si>
  <si>
    <t>اطلاعات آماری مرتبط با اوراق اختیار فروش تبعی خریداری شده توسط صندوق سرمایه گذاری:</t>
  </si>
  <si>
    <t>تعداد اوراق تبعی</t>
  </si>
  <si>
    <t>قیمت اعمال</t>
  </si>
  <si>
    <t>تاریخ اعمال</t>
  </si>
  <si>
    <t>نرخ سود موثر</t>
  </si>
  <si>
    <t>اختیارف ت سیسکو-4447-04/10/14</t>
  </si>
  <si>
    <t>1404/10/14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</si>
  <si>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</si>
  <si>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</si>
  <si>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</si>
  <si>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</si>
  <si>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</si>
  <si>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</si>
  <si>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</si>
  <si>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</si>
  <si>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</si>
  <si>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</si>
  <si>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</si>
  <si>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</si>
  <si>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</si>
  <si>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</si>
  <si>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</si>
  <si>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</si>
  <si>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</si>
  <si>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</si>
  <si>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</si>
  <si>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</si>
  <si>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</si>
  <si>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</si>
  <si>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</si>
  <si>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</si>
  <si>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</si>
  <si>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</si>
  <si>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</si>
  <si>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</si>
  <si>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</si>
  <si>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</si>
  <si>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</si>
  <si>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</si>
  <si>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</si>
  <si>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</si>
  <si>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</si>
  <si>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</si>
  <si>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</si>
  <si>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</si>
  <si>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</si>
  <si>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</si>
  <si>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</si>
  <si>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</si>
  <si>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</si>
  <si>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</si>
  <si>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</si>
  <si>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</si>
  <si>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</si>
  <si>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</si>
  <si>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</si>
  <si>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</si>
  <si>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</si>
  <si>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</si>
  <si>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</si>
  <si>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</si>
  <si>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</si>
  <si>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سرمایه گذاری خوارزمی</t>
  </si>
  <si>
    <t>فنرسازی‌خاور</t>
  </si>
  <si>
    <t>تولید نیروی برق دماوند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</si>
  <si>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</si>
  <si>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</si>
  <si>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</si>
  <si>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</si>
  <si>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</si>
  <si>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</si>
  <si>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</si>
  <si>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</si>
  <si>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</si>
  <si>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</si>
  <si>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</si>
  <si>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</si>
  <si>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</si>
  <si>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</si>
  <si>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</si>
  <si>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</si>
  <si>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</si>
  <si>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</si>
  <si>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</si>
  <si>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</si>
  <si>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</si>
  <si>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</si>
  <si>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</si>
  <si>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</si>
  <si>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</si>
  <si>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</si>
  <si>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</si>
  <si>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</si>
  <si>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</si>
  <si>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</si>
  <si>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</si>
  <si>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</si>
  <si>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</si>
  <si>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</si>
  <si>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</si>
  <si>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</si>
  <si>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</si>
  <si>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</si>
  <si>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</si>
  <si>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</si>
  <si>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</si>
  <si>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</si>
  <si>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</si>
  <si>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1403/11/13</t>
  </si>
  <si>
    <t>1403/11/20</t>
  </si>
  <si>
    <t>1403/12/27</t>
  </si>
  <si>
    <t>1403/12/05</t>
  </si>
  <si>
    <t>1403/12/18</t>
  </si>
  <si>
    <t>1403/12/20</t>
  </si>
  <si>
    <t>1403/12/22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</si>
  <si>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</si>
  <si>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</si>
  <si>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</si>
  <si>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</si>
  <si>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</si>
  <si>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</si>
  <si>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</si>
  <si>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</si>
  <si>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</si>
  <si>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</si>
  <si>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</si>
  <si>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</si>
  <si>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</si>
  <si>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</si>
  <si>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</si>
  <si>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</si>
  <si>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</si>
  <si>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</si>
  <si>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</si>
  <si>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</si>
  <si>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</si>
  <si>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</si>
  <si>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</si>
  <si>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</si>
  <si>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</si>
  <si>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</si>
  <si>
    <t>بانک اقتصاد نوین</t>
  </si>
  <si>
    <t>بانک خاورمیانه</t>
  </si>
  <si>
    <t>بانک صادرات</t>
  </si>
  <si>
    <t>به تاریخ 1403/12/30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</si>
</sst>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#,##0.00_);[Red]\(#,##0.00\)%"/>
  </numFmts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IRANSans"/>
    </font>
    <font>
      <b/>
      <sz val="10"/>
      <color theme="0"/>
      <name val="IRAN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6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3" fontId="4" fillId="0" borderId="5" xfId="0" applyNumberFormat="1" applyFont="1" applyFill="1" applyBorder="1" applyAlignment="1">
      <alignment horizontal="right" vertical="top"/>
    </xf>
    <xf numFmtId="0" fontId="0" fillId="0" borderId="0" xfId="0" applyBorder="1" applyAlignment="1">
      <alignment horizontal="left"/>
    </xf>
    <xf numFmtId="3" fontId="5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2" xfId="0" applyNumberFormat="1" applyFont="1" applyFill="1" applyBorder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38" fontId="5" fillId="0" borderId="0" xfId="0" applyNumberFormat="1" applyFont="1" applyFill="1" applyAlignment="1">
      <alignment horizontal="right" vertical="top"/>
    </xf>
    <xf numFmtId="38" fontId="5" fillId="0" borderId="0" xfId="0" applyNumberFormat="1" applyFont="1" applyFill="1" applyAlignment="1">
      <alignment horizontal="center" vertical="center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Border="1" applyAlignment="1">
      <alignment horizontal="center" vertical="center"/>
    </xf>
    <xf numFmtId="38" fontId="4" fillId="0" borderId="5" xfId="0" applyNumberFormat="1" applyFont="1" applyFill="1" applyBorder="1" applyAlignment="1">
      <alignment horizontal="right" vertical="top"/>
    </xf>
    <xf numFmtId="38" fontId="7" fillId="0" borderId="0" xfId="0" applyNumberFormat="1" applyFont="1" applyAlignment="1">
      <alignment horizontal="left"/>
    </xf>
    <xf numFmtId="38" fontId="4" fillId="0" borderId="0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top"/>
    </xf>
    <xf numFmtId="38" fontId="5" fillId="0" borderId="0" xfId="0" applyNumberFormat="1" applyFont="1" applyFill="1" applyAlignment="1">
      <alignment horizontal="right" vertical="center"/>
    </xf>
    <xf numFmtId="38" fontId="0" fillId="0" borderId="0" xfId="0" applyNumberFormat="1" applyAlignment="1">
      <alignment horizontal="center"/>
    </xf>
    <xf numFmtId="38" fontId="5" fillId="0" borderId="4" xfId="0" applyNumberFormat="1" applyFont="1" applyFill="1" applyBorder="1" applyAlignment="1">
      <alignment horizontal="center" vertical="top"/>
    </xf>
    <xf numFmtId="38" fontId="5" fillId="0" borderId="4" xfId="0" applyNumberFormat="1" applyFont="1" applyFill="1" applyBorder="1" applyAlignment="1">
      <alignment horizontal="center" vertical="center"/>
    </xf>
    <xf numFmtId="164" fontId="0" fillId="0" borderId="0" xfId="1" applyNumberFormat="1" applyFont="1" applyAlignment="1">
      <alignment horizontal="left"/>
    </xf>
    <xf numFmtId="164" fontId="8" fillId="0" borderId="0" xfId="1" applyNumberFormat="1" applyFont="1" applyAlignment="1">
      <alignment horizontal="left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3" fontId="0" fillId="0" borderId="0" xfId="0" applyNumberFormat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top"/>
    </xf>
    <xf numFmtId="0" fontId="4" fillId="0" borderId="6" xfId="0" applyFont="1" applyFill="1" applyBorder="1" applyAlignment="1">
      <alignment horizontal="center" vertical="center"/>
    </xf>
    <xf numFmtId="10" fontId="5" fillId="0" borderId="0" xfId="2" applyNumberFormat="1" applyFont="1" applyFill="1" applyBorder="1" applyAlignment="1">
      <alignment horizontal="center" vertical="top"/>
    </xf>
    <xf numFmtId="10" fontId="5" fillId="0" borderId="0" xfId="2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top"/>
    </xf>
    <xf numFmtId="38" fontId="7" fillId="0" borderId="0" xfId="0" applyNumberFormat="1" applyFont="1" applyAlignment="1">
      <alignment horizontal="right"/>
    </xf>
    <xf numFmtId="10" fontId="5" fillId="0" borderId="0" xfId="0" applyNumberFormat="1" applyFont="1" applyFill="1" applyBorder="1" applyAlignment="1">
      <alignment horizontal="center" vertical="center"/>
    </xf>
    <xf numFmtId="10" fontId="4" fillId="0" borderId="7" xfId="2" applyNumberFormat="1" applyFont="1" applyFill="1" applyBorder="1" applyAlignment="1">
      <alignment horizontal="center" vertical="top"/>
    </xf>
    <xf numFmtId="3" fontId="5" fillId="0" borderId="4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center" vertical="top"/>
    </xf>
    <xf numFmtId="38" fontId="0" fillId="0" borderId="0" xfId="0" applyNumberFormat="1" applyAlignment="1">
      <alignment horizontal="right"/>
    </xf>
    <xf numFmtId="0" fontId="5" fillId="0" borderId="0" xfId="0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8" fontId="5" fillId="0" borderId="0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top"/>
    </xf>
    <xf numFmtId="10" fontId="5" fillId="0" borderId="2" xfId="2" applyNumberFormat="1" applyFont="1" applyFill="1" applyBorder="1" applyAlignment="1">
      <alignment horizontal="center" vertical="center"/>
    </xf>
    <xf numFmtId="10" fontId="5" fillId="0" borderId="0" xfId="2" applyNumberFormat="1" applyFont="1" applyFill="1" applyAlignment="1">
      <alignment horizontal="center" vertical="center"/>
    </xf>
    <xf numFmtId="9" fontId="4" fillId="0" borderId="5" xfId="2" applyNumberFormat="1" applyFont="1" applyFill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top"/>
    </xf>
    <xf numFmtId="165" fontId="5" fillId="0" borderId="0" xfId="2" applyNumberFormat="1" applyFont="1" applyFill="1" applyAlignment="1">
      <alignment horizontal="center" vertical="top"/>
    </xf>
    <xf numFmtId="0" fontId="4" fillId="0" borderId="8" xfId="0" applyFont="1" applyFill="1" applyBorder="1" applyAlignment="1">
      <alignment horizontal="center" vertical="center"/>
    </xf>
    <xf numFmtId="9" fontId="4" fillId="0" borderId="7" xfId="2" applyNumberFormat="1" applyFont="1" applyFill="1" applyBorder="1" applyAlignment="1">
      <alignment horizontal="center" vertical="top"/>
    </xf>
    <xf numFmtId="10" fontId="4" fillId="0" borderId="7" xfId="2" applyNumberFormat="1" applyFont="1" applyFill="1" applyBorder="1" applyAlignment="1">
      <alignment horizontal="center" vertical="center"/>
    </xf>
    <xf numFmtId="166" fontId="5" fillId="0" borderId="0" xfId="2" applyNumberFormat="1" applyFont="1" applyFill="1" applyBorder="1" applyAlignment="1">
      <alignment horizontal="center" vertical="top"/>
    </xf>
    <xf numFmtId="166" fontId="4" fillId="0" borderId="7" xfId="2" applyNumberFormat="1" applyFont="1" applyFill="1" applyBorder="1" applyAlignment="1">
      <alignment horizontal="center" vertical="top"/>
    </xf>
    <xf numFmtId="0" fontId="4" fillId="0" borderId="9" xfId="0" applyFont="1" applyFill="1" applyBorder="1" applyAlignment="1">
      <alignment horizontal="center" vertical="center"/>
    </xf>
    <xf numFmtId="166" fontId="5" fillId="0" borderId="0" xfId="2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center" vertical="top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38" fontId="5" fillId="0" borderId="0" xfId="0" applyNumberFormat="1" applyFont="1" applyFill="1" applyAlignment="1">
      <alignment horizontal="center" vertical="center"/>
    </xf>
    <xf numFmtId="38" fontId="5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top"/>
    </xf>
    <xf numFmtId="38" fontId="4" fillId="0" borderId="7" xfId="0" applyNumberFormat="1" applyFont="1" applyFill="1" applyBorder="1" applyAlignment="1">
      <alignment horizontal="right" vertical="top"/>
    </xf>
    <xf numFmtId="0" fontId="4" fillId="0" borderId="8" xfId="0" applyFont="1" applyFill="1" applyBorder="1" applyAlignment="1">
      <alignment horizontal="center" vertical="center" wrapText="1"/>
    </xf>
    <xf numFmtId="3" fontId="4" fillId="0" borderId="7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right" vertical="center"/>
    </xf>
    <xf numFmtId="38" fontId="5" fillId="0" borderId="0" xfId="0" applyNumberFormat="1" applyFont="1" applyFill="1" applyBorder="1" applyAlignment="1">
      <alignment horizontal="right" vertical="center"/>
    </xf>
    <xf numFmtId="38" fontId="5" fillId="0" borderId="2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8" fontId="8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0" fontId="11" fillId="0" borderId="0" xfId="2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3" fontId="10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left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right" vertical="center"/>
    </xf>
    <xf numFmtId="38" fontId="5" fillId="0" borderId="6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horizontal="left"/>
    </xf>
    <xf numFmtId="164" fontId="8" fillId="2" borderId="0" xfId="1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left"/>
    </xf>
    <xf numFmtId="3" fontId="8" fillId="2" borderId="0" xfId="0" applyNumberFormat="1" applyFont="1" applyFill="1" applyAlignment="1">
      <alignment horizontal="left"/>
    </xf>
    <xf numFmtId="3" fontId="13" fillId="0" borderId="0" xfId="0" applyNumberFormat="1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428625</xdr:colOff>
      <xdr:row>4</xdr:row>
      <xdr:rowOff>428625</xdr:rowOff>
    </xdr:from>
    <xdr:to>
      <xdr:col>1</xdr:col>
      <xdr:colOff>1611352</xdr:colOff>
      <xdr:row>5</xdr:row>
      <xdr:rowOff>152892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C5FE424-6197-4074-984A-88B935E91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494773" y="1000125"/>
          <a:ext cx="1182727" cy="1286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12"/>
  <sheetViews>
    <sheetView rightToLeft="1" tabSelected="1" zoomScaleNormal="100" workbookViewId="0">
      <selection activeCell="F16" sqref="F16"/>
    </sheetView>
  </sheetViews>
  <sheetFormatPr defaultRowHeight="12.75"/>
  <cols>
    <col min="1" max="1" width="11.5703125" customWidth="1"/>
    <col min="2" max="2" width="32.140625" customWidth="1"/>
    <col min="3" max="3" width="14.28515625" customWidth="1"/>
  </cols>
  <sheetData>
    <row r="4" spans="1:3" ht="7.35" customHeight="1"/>
    <row r="5" spans="1:3" ht="123.6" customHeight="1">
      <c r="B5" s="78"/>
    </row>
    <row r="6" spans="1:3" ht="56.25" customHeight="1">
      <c r="B6" s="78"/>
    </row>
    <row r="10" spans="1:3" ht="25.5">
      <c r="A10" s="77" t="s">
        <v>0</v>
      </c>
      <c r="B10" s="77"/>
      <c r="C10" s="77"/>
    </row>
    <row r="11" spans="1:3" ht="25.5">
      <c r="A11" s="77" t="s">
        <v>1</v>
      </c>
      <c r="B11" s="77"/>
      <c r="C11" s="77"/>
    </row>
    <row r="12" spans="1:3" ht="25.5">
      <c r="A12" s="77" t="s">
        <v>2</v>
      </c>
      <c r="B12" s="77"/>
      <c r="C12" s="77"/>
    </row>
  </sheetData>
  <mergeCells count="4">
    <mergeCell ref="A10:C10"/>
    <mergeCell ref="A11:C11"/>
    <mergeCell ref="A12:C12"/>
    <mergeCell ref="B5:B6"/>
  </mergeCells>
  <printOptions horizontalCentered="1"/>
  <pageMargins left="0.39" right="0.39" top="0.39" bottom="0.39" header="0" footer="0"/>
  <pageSetup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V8"/>
  <sheetViews>
    <sheetView rightToLeft="1" workbookViewId="0">
      <selection activeCell="F31" sqref="F31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5" width="1.28515625" customWidth="1"/>
    <col min="16" max="16" width="14.28515625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5.5703125" customWidth="1"/>
    <col min="23" max="23" width="0.28515625" customWidth="1"/>
  </cols>
  <sheetData>
    <row r="1" spans="1:22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</row>
    <row r="2" spans="1:22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</row>
    <row r="3" spans="1:22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</row>
    <row r="5" spans="1:22" ht="24">
      <c r="A5" s="1" t="s">
        <v>139</v>
      </c>
      <c r="B5" s="87" t="s">
        <v>140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</row>
    <row r="6" spans="1:22" ht="21">
      <c r="D6" s="85" t="s">
        <v>131</v>
      </c>
      <c r="E6" s="85"/>
      <c r="F6" s="85"/>
      <c r="G6" s="85"/>
      <c r="H6" s="85"/>
      <c r="I6" s="85"/>
      <c r="J6" s="85"/>
      <c r="K6" s="85"/>
      <c r="L6" s="85"/>
      <c r="N6" s="85" t="s">
        <v>132</v>
      </c>
      <c r="O6" s="85"/>
      <c r="P6" s="85"/>
      <c r="Q6" s="85"/>
      <c r="R6" s="85"/>
      <c r="S6" s="85"/>
      <c r="T6" s="85"/>
      <c r="U6" s="85"/>
      <c r="V6" s="85"/>
    </row>
    <row r="7" spans="1:22" ht="21">
      <c r="D7" s="3"/>
      <c r="E7" s="3"/>
      <c r="F7" s="3"/>
      <c r="G7" s="3"/>
      <c r="H7" s="3"/>
      <c r="I7" s="3"/>
      <c r="J7" s="84" t="s">
        <v>73</v>
      </c>
      <c r="K7" s="84"/>
      <c r="L7" s="84"/>
      <c r="N7" s="3"/>
      <c r="O7" s="3"/>
      <c r="P7" s="3"/>
      <c r="Q7" s="3"/>
      <c r="R7" s="3"/>
      <c r="S7" s="3"/>
      <c r="T7" s="84" t="s">
        <v>73</v>
      </c>
      <c r="U7" s="84"/>
      <c r="V7" s="84"/>
    </row>
    <row r="8" spans="1:22" ht="21">
      <c r="A8" s="83"/>
      <c r="B8" s="83"/>
      <c r="D8" s="2" t="s">
        <v>141</v>
      </c>
      <c r="F8" s="2" t="s">
        <v>134</v>
      </c>
      <c r="H8" s="2" t="s">
        <v>135</v>
      </c>
      <c r="J8" s="4" t="s">
        <v>110</v>
      </c>
      <c r="K8" s="3"/>
      <c r="L8" s="4" t="s">
        <v>117</v>
      </c>
      <c r="N8" s="2" t="s">
        <v>141</v>
      </c>
      <c r="P8" s="2" t="s">
        <v>134</v>
      </c>
      <c r="R8" s="2" t="s">
        <v>135</v>
      </c>
      <c r="T8" s="4" t="s">
        <v>110</v>
      </c>
      <c r="U8" s="3"/>
      <c r="V8" s="4" t="s">
        <v>117</v>
      </c>
    </row>
  </sheetData>
  <mergeCells count="9">
    <mergeCell ref="J7:L7"/>
    <mergeCell ref="T7:V7"/>
    <mergeCell ref="A8:B8"/>
    <mergeCell ref="A1:V1"/>
    <mergeCell ref="A2:V2"/>
    <mergeCell ref="A3:V3"/>
    <mergeCell ref="B5:V5"/>
    <mergeCell ref="D6:L6"/>
    <mergeCell ref="N6:V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J20" sqref="J20"/>
    </sheetView>
  </sheetViews>
  <sheetFormatPr defaultRowHeight="12.75"/>
  <cols>
    <col min="1" max="1" width="5.140625" customWidth="1"/>
    <col min="2" max="2" width="18.140625" customWidth="1"/>
    <col min="3" max="3" width="1.28515625" customWidth="1"/>
    <col min="4" max="4" width="14.42578125" bestFit="1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18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5" spans="1:18" ht="24">
      <c r="A5" s="1" t="s">
        <v>142</v>
      </c>
      <c r="B5" s="87" t="s">
        <v>143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21">
      <c r="D6" s="85" t="s">
        <v>131</v>
      </c>
      <c r="E6" s="85"/>
      <c r="F6" s="85"/>
      <c r="G6" s="85"/>
      <c r="H6" s="85"/>
      <c r="I6" s="85"/>
      <c r="J6" s="85"/>
      <c r="L6" s="85" t="s">
        <v>132</v>
      </c>
      <c r="M6" s="85"/>
      <c r="N6" s="85"/>
      <c r="O6" s="85"/>
      <c r="P6" s="85"/>
      <c r="Q6" s="85"/>
      <c r="R6" s="85"/>
    </row>
    <row r="7" spans="1:18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>
      <c r="A8" s="83"/>
      <c r="B8" s="83"/>
      <c r="D8" s="2" t="s">
        <v>144</v>
      </c>
      <c r="F8" s="2" t="s">
        <v>134</v>
      </c>
      <c r="H8" s="2" t="s">
        <v>135</v>
      </c>
      <c r="J8" s="2" t="s">
        <v>73</v>
      </c>
      <c r="L8" s="2" t="s">
        <v>144</v>
      </c>
      <c r="N8" s="2" t="s">
        <v>134</v>
      </c>
      <c r="P8" s="2" t="s">
        <v>135</v>
      </c>
      <c r="R8" s="2" t="s">
        <v>73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73"/>
  <sheetViews>
    <sheetView rightToLeft="1" workbookViewId="0">
      <selection activeCell="A7" sqref="A7:B7"/>
    </sheetView>
  </sheetViews>
  <sheetFormatPr defaultRowHeight="12.75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</row>
    <row r="5" spans="1:17" ht="24">
      <c r="A5" s="1" t="s">
        <v>145</v>
      </c>
      <c r="B5" s="87" t="s">
        <v>146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</row>
    <row r="6" spans="1:17">
      <c r="M6" s="100" t="s">
        <v>147</v>
      </c>
      <c r="Q6" s="100" t="s">
        <v>148</v>
      </c>
    </row>
    <row r="7" spans="1:17" ht="35.25" customHeight="1">
      <c r="A7" s="83"/>
      <c r="B7" s="83"/>
      <c r="D7" s="2" t="s">
        <v>149</v>
      </c>
      <c r="F7" s="2" t="s">
        <v>150</v>
      </c>
      <c r="H7" s="2" t="s">
        <v>85</v>
      </c>
      <c r="J7" s="85" t="s">
        <v>151</v>
      </c>
      <c r="K7" s="85"/>
      <c r="M7" s="100"/>
      <c r="O7" s="2" t="s">
        <v>152</v>
      </c>
      <c r="Q7" s="100"/>
    </row>
    <row r="8" spans="1:17" ht="35.25" customHeight="1">
      <c r="A8" s="101" t="s">
        <v>153</v>
      </c>
      <c r="B8" s="83"/>
      <c r="D8" s="84" t="s">
        <v>154</v>
      </c>
      <c r="F8" s="4" t="s">
        <v>155</v>
      </c>
      <c r="H8" s="3"/>
      <c r="J8" s="3"/>
      <c r="K8" s="3"/>
      <c r="M8" s="3"/>
      <c r="O8" s="3"/>
      <c r="Q8" s="3"/>
    </row>
    <row r="9" spans="1:17" ht="21">
      <c r="A9" s="85"/>
      <c r="B9" s="85"/>
      <c r="D9" s="85"/>
      <c r="F9" s="4" t="s">
        <v>156</v>
      </c>
    </row>
    <row r="10" spans="1:17" ht="21">
      <c r="A10" s="84" t="s">
        <v>153</v>
      </c>
      <c r="B10" s="89"/>
      <c r="D10" s="84" t="s">
        <v>157</v>
      </c>
      <c r="F10" s="4" t="s">
        <v>155</v>
      </c>
    </row>
    <row r="11" spans="1:17" ht="21">
      <c r="A11" s="85"/>
      <c r="B11" s="85"/>
      <c r="D11" s="85"/>
      <c r="F11" s="4" t="s">
        <v>158</v>
      </c>
    </row>
    <row r="12" spans="1:17" ht="189">
      <c r="A12" s="97" t="s">
        <v>159</v>
      </c>
      <c r="B12" s="97"/>
      <c r="D12" s="11" t="s">
        <v>160</v>
      </c>
      <c r="F12" s="4" t="s">
        <v>161</v>
      </c>
    </row>
    <row r="13" spans="1:17" ht="21">
      <c r="A13" s="97" t="s">
        <v>162</v>
      </c>
      <c r="B13" s="98"/>
      <c r="D13" s="97" t="s">
        <v>162</v>
      </c>
      <c r="F13" s="4" t="s">
        <v>163</v>
      </c>
    </row>
    <row r="14" spans="1:17" ht="21">
      <c r="A14" s="99"/>
      <c r="B14" s="99"/>
      <c r="D14" s="99"/>
      <c r="F14" s="4" t="s">
        <v>164</v>
      </c>
    </row>
    <row r="15" spans="1:17" ht="21">
      <c r="A15" s="99"/>
      <c r="B15" s="99"/>
      <c r="D15" s="99"/>
      <c r="F15" s="4" t="s">
        <v>165</v>
      </c>
    </row>
    <row r="16" spans="1:17" ht="21">
      <c r="A16" s="100"/>
      <c r="B16" s="100"/>
      <c r="D16" s="100"/>
      <c r="F16" s="4" t="s">
        <v>166</v>
      </c>
    </row>
    <row r="17" spans="1:10">
      <c r="A17" s="3"/>
      <c r="B17" s="3"/>
      <c r="D17" s="3"/>
      <c r="F17" s="3"/>
    </row>
    <row r="18" spans="1:10" ht="21">
      <c r="A18" s="85" t="s">
        <v>167</v>
      </c>
      <c r="B18" s="85"/>
      <c r="C18" s="85"/>
      <c r="D18" s="85"/>
      <c r="E18" s="85"/>
      <c r="F18" s="85"/>
      <c r="G18" s="85"/>
      <c r="H18" s="85"/>
      <c r="I18" s="85"/>
      <c r="J18" s="85"/>
    </row>
    <row r="19" spans="1:10">
      <c r="A19" s="3"/>
      <c r="B19" s="3"/>
      <c r="C19" s="3"/>
      <c r="D19" s="3"/>
      <c r="E19" s="3"/>
      <c r="F19" s="3"/>
      <c r="G19" s="3"/>
      <c r="H19" s="3"/>
      <c r="I19" s="3"/>
      <c r="J19" s="3"/>
    </row>
    <row r="23" spans="1:10" ht="14.45" customHeight="1"/>
    <row r="24" spans="1:10" ht="14.45" customHeight="1"/>
    <row r="25" spans="1:10" ht="14.45" customHeight="1"/>
    <row r="26" spans="1:10" ht="14.45" customHeight="1"/>
    <row r="27" spans="1:10" ht="14.45" customHeight="1"/>
    <row r="28" spans="1:10" ht="14.45" customHeight="1"/>
    <row r="29" spans="1:10" ht="14.45" customHeight="1"/>
    <row r="30" spans="1:10" ht="14.45" customHeight="1"/>
    <row r="31" spans="1:10" ht="14.45" customHeight="1"/>
    <row r="32" spans="1:10" ht="14.45" customHeight="1"/>
    <row r="33" ht="14.45" customHeight="1"/>
    <row r="34" ht="14.45" customHeight="1"/>
    <row r="35" ht="14.45" customHeight="1"/>
    <row r="36" ht="14.45" customHeight="1"/>
    <row r="37" ht="14.45" customHeight="1"/>
    <row r="38" ht="14.45" customHeight="1"/>
    <row r="39" ht="14.45" customHeight="1"/>
    <row r="40" ht="14.45" customHeight="1"/>
    <row r="41" ht="14.45" customHeight="1"/>
    <row r="42" ht="14.45" customHeight="1"/>
    <row r="43" ht="14.45" customHeight="1"/>
    <row r="44" ht="14.45" customHeight="1"/>
    <row r="45" ht="14.45" customHeight="1"/>
    <row r="46" ht="14.45" customHeight="1"/>
    <row r="47" ht="14.45" customHeight="1"/>
    <row r="48" ht="14.45" customHeight="1"/>
    <row r="49" ht="14.45" customHeight="1"/>
    <row r="50" ht="14.45" customHeight="1"/>
    <row r="51" ht="14.45" customHeight="1"/>
    <row r="52" ht="14.45" customHeight="1"/>
    <row r="53" ht="14.45" customHeight="1"/>
    <row r="54" ht="14.45" customHeight="1"/>
    <row r="55" ht="14.45" customHeight="1"/>
    <row r="56" ht="14.45" customHeight="1"/>
    <row r="57" ht="14.45" customHeight="1"/>
    <row r="58" ht="14.45" customHeight="1"/>
    <row r="59" ht="14.45" customHeight="1"/>
    <row r="60" ht="14.45" customHeight="1"/>
    <row r="61" ht="14.45" customHeight="1"/>
    <row r="62" ht="14.45" customHeight="1"/>
    <row r="63" ht="14.45" customHeight="1"/>
    <row r="64" ht="14.45" customHeight="1"/>
    <row r="65" ht="14.45" customHeight="1"/>
    <row r="66" ht="14.45" customHeight="1"/>
    <row r="67" ht="14.45" customHeight="1"/>
    <row r="68" ht="14.45" customHeight="1"/>
    <row r="69" ht="14.45" customHeight="1"/>
    <row r="70" ht="14.45" customHeight="1"/>
    <row r="71" ht="14.45" customHeight="1"/>
    <row r="72" ht="14.45" customHeight="1"/>
    <row r="73" ht="14.45" customHeight="1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18"/>
  <sheetViews>
    <sheetView rightToLeft="1" workbookViewId="0">
      <selection activeCell="J11" sqref="J11"/>
    </sheetView>
  </sheetViews>
  <sheetFormatPr defaultRowHeight="12.75"/>
  <cols>
    <col min="1" max="1" width="5.140625" customWidth="1"/>
    <col min="2" max="2" width="14.8554687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</row>
    <row r="3" spans="1:10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5" spans="1:10" ht="24">
      <c r="A5" s="1" t="s">
        <v>168</v>
      </c>
      <c r="B5" s="87" t="s">
        <v>169</v>
      </c>
      <c r="C5" s="87"/>
      <c r="D5" s="87"/>
      <c r="E5" s="87"/>
      <c r="F5" s="87"/>
      <c r="G5" s="87"/>
      <c r="H5" s="87"/>
      <c r="I5" s="87"/>
      <c r="J5" s="87"/>
    </row>
    <row r="6" spans="1:10" ht="24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21">
      <c r="D7" s="85" t="s">
        <v>131</v>
      </c>
      <c r="E7" s="85"/>
      <c r="F7" s="85"/>
      <c r="H7" s="85" t="s">
        <v>132</v>
      </c>
      <c r="I7" s="85"/>
      <c r="J7" s="85"/>
    </row>
    <row r="8" spans="1:10" ht="42">
      <c r="A8" s="83"/>
      <c r="B8" s="83"/>
      <c r="D8" s="11" t="s">
        <v>170</v>
      </c>
      <c r="E8" s="3"/>
      <c r="F8" s="11" t="s">
        <v>171</v>
      </c>
      <c r="H8" s="11" t="s">
        <v>170</v>
      </c>
      <c r="I8" s="3"/>
      <c r="J8" s="11" t="s">
        <v>171</v>
      </c>
    </row>
    <row r="9" spans="1:10" ht="21.75" customHeight="1">
      <c r="A9" s="81" t="s">
        <v>215</v>
      </c>
      <c r="B9" s="81"/>
      <c r="D9" s="5">
        <v>2204586</v>
      </c>
      <c r="F9" s="65">
        <f>D9/D12</f>
        <v>4.7669073250117558E-2</v>
      </c>
      <c r="H9" s="5">
        <v>3337464</v>
      </c>
      <c r="J9" s="68">
        <f>H9/H12</f>
        <v>2.0078502116924728E-3</v>
      </c>
    </row>
    <row r="10" spans="1:10" ht="21.75" customHeight="1">
      <c r="A10" s="79" t="s">
        <v>216</v>
      </c>
      <c r="B10" s="79"/>
      <c r="D10" s="7">
        <v>41223176</v>
      </c>
      <c r="F10" s="66">
        <f>D10/D12</f>
        <v>0.89135583567458387</v>
      </c>
      <c r="H10" s="7">
        <v>49492830</v>
      </c>
      <c r="J10" s="69">
        <f>H10/H12</f>
        <v>2.9775359132790519E-2</v>
      </c>
    </row>
    <row r="11" spans="1:10" ht="21.75" customHeight="1">
      <c r="A11" s="79" t="s">
        <v>23</v>
      </c>
      <c r="B11" s="79"/>
      <c r="D11" s="7">
        <v>2819959</v>
      </c>
      <c r="E11">
        <v>0</v>
      </c>
      <c r="F11" s="66">
        <f>D11/D12</f>
        <v>6.097509107529861E-2</v>
      </c>
      <c r="G11">
        <v>0</v>
      </c>
      <c r="H11" s="7">
        <v>1609377365</v>
      </c>
      <c r="J11" s="69">
        <f>H11/H12</f>
        <v>0.96821679065551702</v>
      </c>
    </row>
    <row r="12" spans="1:10" s="12" customFormat="1" ht="21.75" customHeight="1">
      <c r="A12" s="83"/>
      <c r="B12" s="83"/>
      <c r="D12" s="13">
        <v>46247721</v>
      </c>
      <c r="F12" s="67">
        <f>SUM(F9:F11)</f>
        <v>1</v>
      </c>
      <c r="H12" s="13">
        <v>1662207659</v>
      </c>
      <c r="J12" s="64">
        <f>SUM(J9:J11)</f>
        <v>1</v>
      </c>
    </row>
    <row r="16" spans="1:10">
      <c r="H16" s="116">
        <v>1662207659</v>
      </c>
    </row>
    <row r="18" spans="4:18"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</row>
  </sheetData>
  <mergeCells count="11">
    <mergeCell ref="A1:J1"/>
    <mergeCell ref="A2:J2"/>
    <mergeCell ref="A3:J3"/>
    <mergeCell ref="B5:J5"/>
    <mergeCell ref="D7:F7"/>
    <mergeCell ref="H7:J7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9"/>
  <sheetViews>
    <sheetView rightToLeft="1" workbookViewId="0">
      <selection activeCell="F13" sqref="F13:F19"/>
    </sheetView>
  </sheetViews>
  <sheetFormatPr defaultRowHeight="12.75"/>
  <cols>
    <col min="1" max="1" width="5.140625" customWidth="1"/>
    <col min="2" max="2" width="29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5.5">
      <c r="A1" s="77" t="s">
        <v>0</v>
      </c>
      <c r="B1" s="77"/>
      <c r="C1" s="77"/>
      <c r="D1" s="77"/>
      <c r="E1" s="77"/>
      <c r="F1" s="77"/>
    </row>
    <row r="2" spans="1:6" ht="25.5">
      <c r="A2" s="77" t="s">
        <v>113</v>
      </c>
      <c r="B2" s="77"/>
      <c r="C2" s="77"/>
      <c r="D2" s="77"/>
      <c r="E2" s="77"/>
      <c r="F2" s="77"/>
    </row>
    <row r="3" spans="1:6" ht="25.5">
      <c r="A3" s="77" t="s">
        <v>2</v>
      </c>
      <c r="B3" s="77"/>
      <c r="C3" s="77"/>
      <c r="D3" s="77"/>
      <c r="E3" s="77"/>
      <c r="F3" s="77"/>
    </row>
    <row r="5" spans="1:6" ht="24">
      <c r="A5" s="1" t="s">
        <v>172</v>
      </c>
      <c r="B5" s="87" t="s">
        <v>127</v>
      </c>
      <c r="C5" s="87"/>
      <c r="D5" s="87"/>
      <c r="E5" s="87"/>
      <c r="F5" s="87"/>
    </row>
    <row r="6" spans="1:6" ht="21">
      <c r="D6" s="2" t="s">
        <v>131</v>
      </c>
      <c r="F6" s="2" t="s">
        <v>9</v>
      </c>
    </row>
    <row r="7" spans="1:6" ht="21">
      <c r="A7" s="83"/>
      <c r="B7" s="83"/>
      <c r="D7" s="4" t="s">
        <v>110</v>
      </c>
      <c r="F7" s="4" t="s">
        <v>110</v>
      </c>
    </row>
    <row r="8" spans="1:6" ht="18.75">
      <c r="A8" s="81" t="s">
        <v>127</v>
      </c>
      <c r="B8" s="81"/>
      <c r="D8" s="5">
        <v>61209622</v>
      </c>
      <c r="F8" s="5">
        <v>309644731</v>
      </c>
    </row>
    <row r="9" spans="1:6" ht="18.75">
      <c r="A9" s="79" t="s">
        <v>173</v>
      </c>
      <c r="B9" s="79"/>
      <c r="D9" s="19">
        <v>0</v>
      </c>
      <c r="F9" s="7">
        <v>3003630</v>
      </c>
    </row>
    <row r="10" spans="1:6" ht="18.75">
      <c r="A10" s="81" t="s">
        <v>174</v>
      </c>
      <c r="B10" s="81"/>
      <c r="D10" s="8">
        <v>3150892</v>
      </c>
      <c r="F10" s="8">
        <v>3150892</v>
      </c>
    </row>
    <row r="11" spans="1:6" s="12" customFormat="1" ht="21">
      <c r="A11" s="83"/>
      <c r="B11" s="83"/>
      <c r="D11" s="13">
        <f>SUM(D8:D10)</f>
        <v>64360514</v>
      </c>
      <c r="F11" s="13">
        <f>SUM(F8:F10)</f>
        <v>315799253</v>
      </c>
    </row>
    <row r="13" spans="1:6">
      <c r="F13" s="39"/>
    </row>
    <row r="14" spans="1:6">
      <c r="F14" s="39"/>
    </row>
    <row r="15" spans="1:6">
      <c r="F15" s="39"/>
    </row>
    <row r="16" spans="1:6">
      <c r="F16" s="39"/>
    </row>
    <row r="17" spans="6:6">
      <c r="F17" s="39"/>
    </row>
    <row r="18" spans="6:6">
      <c r="F18" s="39"/>
    </row>
    <row r="19" spans="6:6">
      <c r="F19" s="39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rightToLeft="1" workbookViewId="0">
      <selection activeCell="S17" sqref="S17:S22"/>
    </sheetView>
  </sheetViews>
  <sheetFormatPr defaultRowHeight="12.75"/>
  <cols>
    <col min="1" max="1" width="23.7109375" bestFit="1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3.7109375" bestFit="1" customWidth="1"/>
    <col min="12" max="12" width="1.28515625" customWidth="1"/>
    <col min="13" max="13" width="15.5703125" customWidth="1"/>
    <col min="14" max="14" width="1.28515625" customWidth="1"/>
    <col min="15" max="15" width="15.140625" bestFit="1" customWidth="1"/>
    <col min="16" max="16" width="1.28515625" customWidth="1"/>
    <col min="17" max="17" width="13.7109375" bestFit="1" customWidth="1"/>
    <col min="18" max="18" width="1.28515625" customWidth="1"/>
    <col min="19" max="19" width="16.42578125" bestFit="1" customWidth="1"/>
    <col min="20" max="20" width="0.28515625" customWidth="1"/>
  </cols>
  <sheetData>
    <row r="1" spans="1:1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5" spans="1:19" ht="24">
      <c r="A5" s="87" t="s">
        <v>133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ht="21">
      <c r="A6" s="83"/>
      <c r="C6" s="85" t="s">
        <v>175</v>
      </c>
      <c r="D6" s="85"/>
      <c r="E6" s="85"/>
      <c r="F6" s="85"/>
      <c r="G6" s="85"/>
      <c r="I6" s="85" t="s">
        <v>131</v>
      </c>
      <c r="J6" s="85"/>
      <c r="K6" s="85"/>
      <c r="L6" s="85"/>
      <c r="M6" s="83"/>
      <c r="O6" s="85" t="s">
        <v>132</v>
      </c>
      <c r="P6" s="85"/>
      <c r="Q6" s="85"/>
      <c r="R6" s="85"/>
      <c r="S6" s="83"/>
    </row>
    <row r="7" spans="1:19" ht="42">
      <c r="A7" s="83"/>
      <c r="C7" s="11" t="s">
        <v>176</v>
      </c>
      <c r="D7" s="3"/>
      <c r="E7" s="11" t="s">
        <v>177</v>
      </c>
      <c r="F7" s="3"/>
      <c r="G7" s="11" t="s">
        <v>178</v>
      </c>
      <c r="I7" s="11" t="s">
        <v>179</v>
      </c>
      <c r="J7" s="3"/>
      <c r="K7" s="11" t="s">
        <v>180</v>
      </c>
      <c r="L7" s="3"/>
      <c r="M7" s="60" t="s">
        <v>181</v>
      </c>
      <c r="O7" s="11" t="s">
        <v>179</v>
      </c>
      <c r="P7" s="3"/>
      <c r="Q7" s="11" t="s">
        <v>180</v>
      </c>
      <c r="R7" s="3"/>
      <c r="S7" s="60" t="s">
        <v>181</v>
      </c>
    </row>
    <row r="8" spans="1:19" ht="18.75">
      <c r="A8" s="52" t="s">
        <v>51</v>
      </c>
      <c r="C8" s="62" t="s">
        <v>182</v>
      </c>
      <c r="D8" s="18"/>
      <c r="E8" s="17">
        <v>1000000</v>
      </c>
      <c r="F8" s="18"/>
      <c r="G8" s="17">
        <v>7643</v>
      </c>
      <c r="I8" s="53">
        <v>0</v>
      </c>
      <c r="J8" s="34"/>
      <c r="K8" s="53">
        <v>0</v>
      </c>
      <c r="L8" s="34"/>
      <c r="M8" s="61">
        <f>I8+K8</f>
        <v>0</v>
      </c>
      <c r="N8" s="22"/>
      <c r="O8" s="21">
        <f>7643000000+7000000</f>
        <v>7650000000</v>
      </c>
      <c r="P8" s="22"/>
      <c r="Q8" s="53">
        <v>0</v>
      </c>
      <c r="R8" s="22"/>
      <c r="S8" s="58">
        <f>O8+Q8</f>
        <v>7650000000</v>
      </c>
    </row>
    <row r="9" spans="1:19" ht="18.75">
      <c r="A9" s="6" t="s">
        <v>64</v>
      </c>
      <c r="C9" s="63" t="s">
        <v>183</v>
      </c>
      <c r="D9" s="18"/>
      <c r="E9" s="19">
        <v>200000</v>
      </c>
      <c r="F9" s="18"/>
      <c r="G9" s="19">
        <v>750</v>
      </c>
      <c r="I9" s="32">
        <v>0</v>
      </c>
      <c r="J9" s="34"/>
      <c r="K9" s="32">
        <v>0</v>
      </c>
      <c r="L9" s="34"/>
      <c r="M9" s="61">
        <f t="shared" ref="M9:M14" si="0">I9+K9</f>
        <v>0</v>
      </c>
      <c r="N9" s="22"/>
      <c r="O9" s="25">
        <v>150000000</v>
      </c>
      <c r="P9" s="22"/>
      <c r="Q9" s="32">
        <v>0</v>
      </c>
      <c r="R9" s="22"/>
      <c r="S9" s="58">
        <f t="shared" ref="S9:S14" si="1">O9+Q9</f>
        <v>150000000</v>
      </c>
    </row>
    <row r="10" spans="1:19" ht="18.75">
      <c r="A10" s="6" t="s">
        <v>40</v>
      </c>
      <c r="C10" s="63" t="s">
        <v>184</v>
      </c>
      <c r="D10" s="18"/>
      <c r="E10" s="19">
        <v>800000</v>
      </c>
      <c r="F10" s="18"/>
      <c r="G10" s="19">
        <v>350</v>
      </c>
      <c r="I10" s="25">
        <v>280000000</v>
      </c>
      <c r="J10" s="22"/>
      <c r="K10" s="25">
        <v>-6005362</v>
      </c>
      <c r="L10" s="22"/>
      <c r="M10" s="61">
        <f t="shared" si="0"/>
        <v>273994638</v>
      </c>
      <c r="N10" s="22"/>
      <c r="O10" s="25">
        <v>280000000</v>
      </c>
      <c r="P10" s="22"/>
      <c r="Q10" s="25">
        <v>-6005362</v>
      </c>
      <c r="R10" s="22"/>
      <c r="S10" s="58">
        <f t="shared" si="1"/>
        <v>273994638</v>
      </c>
    </row>
    <row r="11" spans="1:19" ht="18.75">
      <c r="A11" s="6" t="s">
        <v>68</v>
      </c>
      <c r="C11" s="63" t="s">
        <v>185</v>
      </c>
      <c r="D11" s="18"/>
      <c r="E11" s="19">
        <v>4472601</v>
      </c>
      <c r="F11" s="18"/>
      <c r="G11" s="19">
        <v>1000</v>
      </c>
      <c r="I11" s="25">
        <v>4472601000</v>
      </c>
      <c r="J11" s="22"/>
      <c r="K11" s="25">
        <v>-281331770</v>
      </c>
      <c r="L11" s="22"/>
      <c r="M11" s="61">
        <f t="shared" si="0"/>
        <v>4191269230</v>
      </c>
      <c r="N11" s="22"/>
      <c r="O11" s="25">
        <v>4472601000</v>
      </c>
      <c r="P11" s="22"/>
      <c r="Q11" s="25">
        <v>-281331770</v>
      </c>
      <c r="R11" s="22"/>
      <c r="S11" s="58">
        <f t="shared" si="1"/>
        <v>4191269230</v>
      </c>
    </row>
    <row r="12" spans="1:19" ht="18.75">
      <c r="A12" s="6" t="s">
        <v>61</v>
      </c>
      <c r="C12" s="63" t="s">
        <v>186</v>
      </c>
      <c r="D12" s="18"/>
      <c r="E12" s="19">
        <v>350000</v>
      </c>
      <c r="F12" s="18"/>
      <c r="G12" s="19">
        <v>598</v>
      </c>
      <c r="I12" s="25">
        <v>209300000</v>
      </c>
      <c r="J12" s="22"/>
      <c r="K12" s="25">
        <v>-14788224</v>
      </c>
      <c r="L12" s="22"/>
      <c r="M12" s="61">
        <f t="shared" si="0"/>
        <v>194511776</v>
      </c>
      <c r="N12" s="22"/>
      <c r="O12" s="25">
        <v>209300000</v>
      </c>
      <c r="P12" s="22"/>
      <c r="Q12" s="25">
        <v>-14788224</v>
      </c>
      <c r="R12" s="22"/>
      <c r="S12" s="58">
        <f t="shared" si="1"/>
        <v>194511776</v>
      </c>
    </row>
    <row r="13" spans="1:19" ht="18.75">
      <c r="A13" s="6" t="s">
        <v>35</v>
      </c>
      <c r="C13" s="63" t="s">
        <v>187</v>
      </c>
      <c r="D13" s="18"/>
      <c r="E13" s="19">
        <v>428500</v>
      </c>
      <c r="F13" s="18"/>
      <c r="G13" s="19">
        <v>4400</v>
      </c>
      <c r="I13" s="25">
        <v>1885400000</v>
      </c>
      <c r="J13" s="22"/>
      <c r="K13" s="25">
        <v>-135441958</v>
      </c>
      <c r="L13" s="22"/>
      <c r="M13" s="61">
        <f t="shared" si="0"/>
        <v>1749958042</v>
      </c>
      <c r="N13" s="22"/>
      <c r="O13" s="25">
        <v>1885400000</v>
      </c>
      <c r="P13" s="22"/>
      <c r="Q13" s="25">
        <v>-135441958</v>
      </c>
      <c r="R13" s="22"/>
      <c r="S13" s="58">
        <f t="shared" si="1"/>
        <v>1749958042</v>
      </c>
    </row>
    <row r="14" spans="1:19" ht="18.75">
      <c r="A14" s="52" t="s">
        <v>36</v>
      </c>
      <c r="C14" s="55" t="s">
        <v>188</v>
      </c>
      <c r="D14" s="18"/>
      <c r="E14" s="20">
        <v>900000</v>
      </c>
      <c r="F14" s="18"/>
      <c r="G14" s="20">
        <v>325</v>
      </c>
      <c r="I14" s="27">
        <v>292500000</v>
      </c>
      <c r="J14" s="22"/>
      <c r="K14" s="27">
        <v>-13746736</v>
      </c>
      <c r="L14" s="22"/>
      <c r="M14" s="61">
        <f t="shared" si="0"/>
        <v>278753264</v>
      </c>
      <c r="N14" s="22"/>
      <c r="O14" s="27">
        <v>292500000</v>
      </c>
      <c r="P14" s="22"/>
      <c r="Q14" s="27">
        <v>-13746736</v>
      </c>
      <c r="R14" s="22"/>
      <c r="S14" s="58">
        <f t="shared" si="1"/>
        <v>278753264</v>
      </c>
    </row>
    <row r="15" spans="1:19" s="12" customFormat="1" ht="21">
      <c r="A15" s="42"/>
      <c r="C15" s="16"/>
      <c r="E15" s="16"/>
      <c r="G15" s="16"/>
      <c r="I15" s="29">
        <f>SUM(I8:I14)</f>
        <v>7139801000</v>
      </c>
      <c r="J15" s="30"/>
      <c r="K15" s="29">
        <f>SUM(K8:K14)</f>
        <v>-451314050</v>
      </c>
      <c r="L15" s="30"/>
      <c r="M15" s="59">
        <f>SUM(M8:M14)</f>
        <v>6688486950</v>
      </c>
      <c r="N15" s="30"/>
      <c r="O15" s="29">
        <f>SUM(O8:O14)</f>
        <v>14939801000</v>
      </c>
      <c r="P15" s="30"/>
      <c r="Q15" s="29">
        <f>SUM(Q8:Q14)</f>
        <v>-451314050</v>
      </c>
      <c r="R15" s="30"/>
      <c r="S15" s="59">
        <f>SUM(S8:S14)</f>
        <v>14488486950</v>
      </c>
    </row>
    <row r="17" spans="19:19">
      <c r="S17" s="39"/>
    </row>
    <row r="18" spans="19:19">
      <c r="S18" s="116">
        <v>14939801000</v>
      </c>
    </row>
    <row r="19" spans="19:19">
      <c r="S19" s="39">
        <v>451314050</v>
      </c>
    </row>
    <row r="20" spans="19:19">
      <c r="S20" s="114">
        <f>S18-S19</f>
        <v>14488486950</v>
      </c>
    </row>
    <row r="21" spans="19:19">
      <c r="S21" s="111">
        <f>S15-S20</f>
        <v>0</v>
      </c>
    </row>
    <row r="22" spans="19:19">
      <c r="S22" s="39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I37" sqref="I37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1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5" spans="1:11" ht="24">
      <c r="A5" s="87" t="s">
        <v>141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ht="21">
      <c r="I6" s="2" t="s">
        <v>131</v>
      </c>
      <c r="K6" s="2" t="s">
        <v>132</v>
      </c>
    </row>
    <row r="7" spans="1:11" ht="42">
      <c r="A7" s="42"/>
      <c r="C7" s="9" t="s">
        <v>189</v>
      </c>
      <c r="E7" s="9" t="s">
        <v>190</v>
      </c>
      <c r="G7" s="9" t="s">
        <v>191</v>
      </c>
      <c r="I7" s="11" t="s">
        <v>192</v>
      </c>
      <c r="K7" s="11" t="s">
        <v>192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G22" sqref="G22"/>
    </sheetView>
  </sheetViews>
  <sheetFormatPr defaultRowHeight="12.75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</row>
    <row r="2" spans="1:19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18" customHeight="1"/>
    <row r="5" spans="1:19" ht="24">
      <c r="A5" s="87" t="s">
        <v>193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1:19" ht="21">
      <c r="A6" s="83"/>
      <c r="I6" s="85" t="s">
        <v>131</v>
      </c>
      <c r="J6" s="85"/>
      <c r="K6" s="85"/>
      <c r="L6" s="85"/>
      <c r="M6" s="85"/>
      <c r="O6" s="85" t="s">
        <v>132</v>
      </c>
      <c r="P6" s="85"/>
      <c r="Q6" s="85"/>
      <c r="R6" s="85"/>
      <c r="S6" s="85"/>
    </row>
    <row r="7" spans="1:19" ht="42">
      <c r="A7" s="83"/>
      <c r="C7" s="9" t="s">
        <v>194</v>
      </c>
      <c r="E7" s="9" t="s">
        <v>99</v>
      </c>
      <c r="G7" s="9" t="s">
        <v>195</v>
      </c>
      <c r="I7" s="11" t="s">
        <v>196</v>
      </c>
      <c r="J7" s="3"/>
      <c r="K7" s="11" t="s">
        <v>180</v>
      </c>
      <c r="L7" s="3"/>
      <c r="M7" s="11" t="s">
        <v>197</v>
      </c>
      <c r="O7" s="11" t="s">
        <v>196</v>
      </c>
      <c r="P7" s="3"/>
      <c r="Q7" s="11" t="s">
        <v>180</v>
      </c>
      <c r="R7" s="3"/>
      <c r="S7" s="11" t="s">
        <v>197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18"/>
  <sheetViews>
    <sheetView rightToLeft="1" workbookViewId="0">
      <selection activeCell="M18" sqref="M18"/>
    </sheetView>
  </sheetViews>
  <sheetFormatPr defaultRowHeight="12.75"/>
  <cols>
    <col min="1" max="1" width="18.85546875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5" bestFit="1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18" customHeight="1"/>
    <row r="5" spans="1:13" ht="24">
      <c r="A5" s="87" t="s">
        <v>198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6" spans="1:13" ht="21">
      <c r="A6" s="83"/>
      <c r="C6" s="85" t="s">
        <v>131</v>
      </c>
      <c r="D6" s="85"/>
      <c r="E6" s="85"/>
      <c r="F6" s="85"/>
      <c r="G6" s="83"/>
      <c r="I6" s="85" t="s">
        <v>132</v>
      </c>
      <c r="J6" s="85"/>
      <c r="K6" s="85"/>
      <c r="L6" s="85"/>
      <c r="M6" s="83"/>
    </row>
    <row r="7" spans="1:13" ht="29.1" customHeight="1">
      <c r="A7" s="83"/>
      <c r="C7" s="11" t="s">
        <v>196</v>
      </c>
      <c r="D7" s="3"/>
      <c r="E7" s="11" t="s">
        <v>180</v>
      </c>
      <c r="F7" s="3"/>
      <c r="G7" s="60" t="s">
        <v>197</v>
      </c>
      <c r="I7" s="11" t="s">
        <v>196</v>
      </c>
      <c r="J7" s="3"/>
      <c r="K7" s="11" t="s">
        <v>180</v>
      </c>
      <c r="L7" s="3"/>
      <c r="M7" s="60" t="s">
        <v>197</v>
      </c>
    </row>
    <row r="8" spans="1:13" ht="21.75" customHeight="1">
      <c r="A8" s="52" t="s">
        <v>215</v>
      </c>
      <c r="C8" s="21">
        <v>2204586</v>
      </c>
      <c r="D8" s="22"/>
      <c r="E8" s="23">
        <v>0</v>
      </c>
      <c r="F8" s="22"/>
      <c r="G8" s="58">
        <f>C8+E8</f>
        <v>2204586</v>
      </c>
      <c r="H8" s="22"/>
      <c r="I8" s="21">
        <v>3337464</v>
      </c>
      <c r="J8" s="22"/>
      <c r="K8" s="23">
        <v>0</v>
      </c>
      <c r="L8" s="22"/>
      <c r="M8" s="58">
        <f>I8+K8</f>
        <v>3337464</v>
      </c>
    </row>
    <row r="9" spans="1:13" ht="21.75" customHeight="1">
      <c r="A9" s="6" t="s">
        <v>216</v>
      </c>
      <c r="C9" s="25">
        <v>41223176</v>
      </c>
      <c r="D9" s="22"/>
      <c r="E9" s="25">
        <v>-70283</v>
      </c>
      <c r="F9" s="22"/>
      <c r="G9" s="58">
        <f t="shared" ref="G9:G10" si="0">C9+E9</f>
        <v>41152893</v>
      </c>
      <c r="H9" s="22"/>
      <c r="I9" s="25">
        <v>49492830</v>
      </c>
      <c r="J9" s="22"/>
      <c r="K9" s="25">
        <v>-78741</v>
      </c>
      <c r="L9" s="22"/>
      <c r="M9" s="58">
        <f t="shared" ref="M9:M10" si="1">I9+K9</f>
        <v>49414089</v>
      </c>
    </row>
    <row r="10" spans="1:13" ht="21.75" customHeight="1">
      <c r="A10" s="6" t="s">
        <v>23</v>
      </c>
      <c r="C10" s="25">
        <v>2819959</v>
      </c>
      <c r="D10" s="22">
        <v>0</v>
      </c>
      <c r="E10" s="26">
        <v>0</v>
      </c>
      <c r="F10" s="22">
        <v>0</v>
      </c>
      <c r="G10" s="58">
        <f t="shared" si="0"/>
        <v>2819959</v>
      </c>
      <c r="H10" s="22">
        <v>0</v>
      </c>
      <c r="I10" s="25">
        <v>1609377365</v>
      </c>
      <c r="J10" s="22">
        <v>0</v>
      </c>
      <c r="K10" s="26">
        <v>0</v>
      </c>
      <c r="L10" s="22">
        <v>0</v>
      </c>
      <c r="M10" s="58">
        <f t="shared" si="1"/>
        <v>1609377365</v>
      </c>
    </row>
    <row r="11" spans="1:13" s="12" customFormat="1" ht="21.75" customHeight="1" thickBot="1">
      <c r="A11" s="42"/>
      <c r="C11" s="29">
        <f>SUM(C8:C10)</f>
        <v>46247721</v>
      </c>
      <c r="D11" s="30"/>
      <c r="E11" s="29">
        <f>SUM(E8:E10)</f>
        <v>-70283</v>
      </c>
      <c r="F11" s="30"/>
      <c r="G11" s="59">
        <f>SUM(G8:G10)</f>
        <v>46177438</v>
      </c>
      <c r="H11" s="30"/>
      <c r="I11" s="29">
        <f>SUM(I8:I10)</f>
        <v>1662207659</v>
      </c>
      <c r="J11" s="30"/>
      <c r="K11" s="29">
        <f>SUM(K8:K10)</f>
        <v>-78741</v>
      </c>
      <c r="L11" s="30"/>
      <c r="M11" s="59">
        <f>SUM(M8:M10)</f>
        <v>1662128918</v>
      </c>
    </row>
    <row r="12" spans="1:13" ht="13.5" thickTop="1"/>
    <row r="18" spans="3:16"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55"/>
  <sheetViews>
    <sheetView rightToLeft="1" topLeftCell="A28" workbookViewId="0">
      <selection activeCell="M50" sqref="M50"/>
    </sheetView>
  </sheetViews>
  <sheetFormatPr defaultRowHeight="12.75"/>
  <cols>
    <col min="1" max="1" width="25" bestFit="1" customWidth="1"/>
    <col min="2" max="2" width="1.28515625" customWidth="1"/>
    <col min="3" max="3" width="11.7109375" bestFit="1" customWidth="1"/>
    <col min="4" max="4" width="1.28515625" customWidth="1"/>
    <col min="5" max="5" width="16.85546875" bestFit="1" customWidth="1"/>
    <col min="6" max="6" width="1.28515625" customWidth="1"/>
    <col min="7" max="7" width="17.28515625" bestFit="1" customWidth="1"/>
    <col min="8" max="8" width="1.28515625" customWidth="1"/>
    <col min="9" max="9" width="16.85546875" bestFit="1" customWidth="1"/>
    <col min="10" max="10" width="1.28515625" customWidth="1"/>
    <col min="11" max="11" width="11.5703125" bestFit="1" customWidth="1"/>
    <col min="12" max="12" width="1.28515625" customWidth="1"/>
    <col min="13" max="13" width="18.28515625" bestFit="1" customWidth="1"/>
    <col min="14" max="14" width="1.28515625" customWidth="1"/>
    <col min="15" max="15" width="18.1406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8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5" spans="1:18" ht="24">
      <c r="A5" s="87" t="s">
        <v>199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18" ht="21">
      <c r="A6" s="83"/>
      <c r="C6" s="85" t="s">
        <v>131</v>
      </c>
      <c r="D6" s="85"/>
      <c r="E6" s="85"/>
      <c r="F6" s="85"/>
      <c r="G6" s="85"/>
      <c r="H6" s="85"/>
      <c r="I6" s="83"/>
      <c r="K6" s="85" t="s">
        <v>132</v>
      </c>
      <c r="L6" s="85"/>
      <c r="M6" s="85"/>
      <c r="N6" s="85"/>
      <c r="O6" s="85"/>
      <c r="P6" s="85"/>
      <c r="Q6" s="83"/>
      <c r="R6" s="83"/>
    </row>
    <row r="7" spans="1:18" ht="45" customHeight="1">
      <c r="A7" s="83"/>
      <c r="C7" s="11" t="s">
        <v>12</v>
      </c>
      <c r="D7" s="3"/>
      <c r="E7" s="11" t="s">
        <v>200</v>
      </c>
      <c r="F7" s="3"/>
      <c r="G7" s="11" t="s">
        <v>201</v>
      </c>
      <c r="H7" s="3"/>
      <c r="I7" s="60" t="s">
        <v>202</v>
      </c>
      <c r="K7" s="11" t="s">
        <v>12</v>
      </c>
      <c r="L7" s="3"/>
      <c r="M7" s="11" t="s">
        <v>200</v>
      </c>
      <c r="N7" s="3"/>
      <c r="O7" s="11" t="s">
        <v>201</v>
      </c>
      <c r="P7" s="3"/>
      <c r="Q7" s="104" t="s">
        <v>202</v>
      </c>
      <c r="R7" s="104"/>
    </row>
    <row r="8" spans="1:18" ht="21.75" customHeight="1">
      <c r="A8" s="52" t="s">
        <v>58</v>
      </c>
      <c r="C8" s="23">
        <v>2000000</v>
      </c>
      <c r="D8" s="22"/>
      <c r="E8" s="21">
        <v>24274701127</v>
      </c>
      <c r="F8" s="54"/>
      <c r="G8" s="21">
        <v>28847331000</v>
      </c>
      <c r="H8" s="54"/>
      <c r="I8" s="58">
        <f>E8-G8</f>
        <v>-4572629873</v>
      </c>
      <c r="J8" s="22"/>
      <c r="K8" s="21">
        <v>2000000</v>
      </c>
      <c r="L8" s="54"/>
      <c r="M8" s="21">
        <v>24274701127</v>
      </c>
      <c r="N8" s="54"/>
      <c r="O8" s="21">
        <v>28847331000</v>
      </c>
      <c r="P8" s="54"/>
      <c r="Q8" s="102">
        <f>M8-O8</f>
        <v>-4572629873</v>
      </c>
      <c r="R8" s="102"/>
    </row>
    <row r="9" spans="1:18" ht="21.75" customHeight="1">
      <c r="A9" s="6" t="s">
        <v>44</v>
      </c>
      <c r="C9" s="26">
        <v>2000000</v>
      </c>
      <c r="D9" s="22"/>
      <c r="E9" s="25">
        <v>9190986346</v>
      </c>
      <c r="F9" s="54"/>
      <c r="G9" s="25">
        <v>7990173909</v>
      </c>
      <c r="H9" s="54"/>
      <c r="I9" s="58">
        <f t="shared" ref="I9:I40" si="0">E9-G9</f>
        <v>1200812437</v>
      </c>
      <c r="J9" s="22"/>
      <c r="K9" s="25">
        <v>4000000</v>
      </c>
      <c r="L9" s="54"/>
      <c r="M9" s="25">
        <v>18904843058</v>
      </c>
      <c r="N9" s="54"/>
      <c r="O9" s="25">
        <v>15980347800</v>
      </c>
      <c r="P9" s="54"/>
      <c r="Q9" s="102">
        <f t="shared" ref="Q9:Q40" si="1">M9-O9</f>
        <v>2924495258</v>
      </c>
      <c r="R9" s="102"/>
    </row>
    <row r="10" spans="1:18" ht="21.75" customHeight="1">
      <c r="A10" s="6" t="s">
        <v>30</v>
      </c>
      <c r="C10" s="26">
        <v>1100000</v>
      </c>
      <c r="D10" s="22"/>
      <c r="E10" s="25">
        <v>11022026523</v>
      </c>
      <c r="F10" s="54"/>
      <c r="G10" s="25">
        <v>12279499650</v>
      </c>
      <c r="H10" s="54"/>
      <c r="I10" s="58">
        <f t="shared" si="0"/>
        <v>-1257473127</v>
      </c>
      <c r="J10" s="22"/>
      <c r="K10" s="25">
        <v>1100000</v>
      </c>
      <c r="L10" s="54"/>
      <c r="M10" s="25">
        <v>11022026523</v>
      </c>
      <c r="N10" s="54"/>
      <c r="O10" s="25">
        <v>12279499650</v>
      </c>
      <c r="P10" s="54"/>
      <c r="Q10" s="102">
        <f t="shared" si="1"/>
        <v>-1257473127</v>
      </c>
      <c r="R10" s="102"/>
    </row>
    <row r="11" spans="1:18" ht="21.75" customHeight="1">
      <c r="A11" s="6" t="s">
        <v>56</v>
      </c>
      <c r="C11" s="26">
        <v>1</v>
      </c>
      <c r="D11" s="22"/>
      <c r="E11" s="25">
        <v>1</v>
      </c>
      <c r="F11" s="54"/>
      <c r="G11" s="25">
        <v>4093</v>
      </c>
      <c r="H11" s="54"/>
      <c r="I11" s="58">
        <f t="shared" si="0"/>
        <v>-4092</v>
      </c>
      <c r="J11" s="22"/>
      <c r="K11" s="25">
        <v>2725748</v>
      </c>
      <c r="L11" s="54"/>
      <c r="M11" s="25">
        <v>16072791543</v>
      </c>
      <c r="N11" s="54"/>
      <c r="O11" s="25">
        <v>15498508810</v>
      </c>
      <c r="P11" s="54"/>
      <c r="Q11" s="102">
        <f t="shared" si="1"/>
        <v>574282733</v>
      </c>
      <c r="R11" s="102"/>
    </row>
    <row r="12" spans="1:18" ht="21.75" customHeight="1">
      <c r="A12" s="6" t="s">
        <v>54</v>
      </c>
      <c r="C12" s="26">
        <v>2974999</v>
      </c>
      <c r="D12" s="22"/>
      <c r="E12" s="25">
        <v>6772211941</v>
      </c>
      <c r="F12" s="54"/>
      <c r="G12" s="25">
        <v>7606169828</v>
      </c>
      <c r="H12" s="54"/>
      <c r="I12" s="58">
        <f t="shared" si="0"/>
        <v>-833957887</v>
      </c>
      <c r="J12" s="22"/>
      <c r="K12" s="25">
        <v>4575000</v>
      </c>
      <c r="L12" s="54"/>
      <c r="M12" s="25">
        <v>11049050466</v>
      </c>
      <c r="N12" s="54"/>
      <c r="O12" s="25">
        <v>11696886945</v>
      </c>
      <c r="P12" s="54"/>
      <c r="Q12" s="102">
        <f t="shared" si="1"/>
        <v>-647836479</v>
      </c>
      <c r="R12" s="102"/>
    </row>
    <row r="13" spans="1:18" ht="21.75" customHeight="1">
      <c r="A13" s="6" t="s">
        <v>45</v>
      </c>
      <c r="C13" s="26">
        <v>34949</v>
      </c>
      <c r="D13" s="22"/>
      <c r="E13" s="25">
        <v>228596136</v>
      </c>
      <c r="F13" s="54"/>
      <c r="G13" s="25">
        <v>208787760</v>
      </c>
      <c r="H13" s="54"/>
      <c r="I13" s="58">
        <f t="shared" si="0"/>
        <v>19808376</v>
      </c>
      <c r="J13" s="22"/>
      <c r="K13" s="25">
        <v>34951</v>
      </c>
      <c r="L13" s="54"/>
      <c r="M13" s="25">
        <v>228596138</v>
      </c>
      <c r="N13" s="54"/>
      <c r="O13" s="25">
        <v>208799706</v>
      </c>
      <c r="P13" s="54"/>
      <c r="Q13" s="102">
        <f t="shared" si="1"/>
        <v>19796432</v>
      </c>
      <c r="R13" s="102"/>
    </row>
    <row r="14" spans="1:18" ht="21.75" customHeight="1">
      <c r="A14" s="6" t="s">
        <v>19</v>
      </c>
      <c r="C14" s="26">
        <v>2771415</v>
      </c>
      <c r="D14" s="22"/>
      <c r="E14" s="25">
        <v>4033210396</v>
      </c>
      <c r="F14" s="54"/>
      <c r="G14" s="25">
        <v>4385840727</v>
      </c>
      <c r="H14" s="54"/>
      <c r="I14" s="58">
        <f t="shared" si="0"/>
        <v>-352630331</v>
      </c>
      <c r="J14" s="22"/>
      <c r="K14" s="25">
        <v>2771416</v>
      </c>
      <c r="L14" s="54"/>
      <c r="M14" s="25">
        <v>4033210397</v>
      </c>
      <c r="N14" s="54"/>
      <c r="O14" s="25">
        <v>4385842311</v>
      </c>
      <c r="P14" s="54"/>
      <c r="Q14" s="102">
        <f t="shared" si="1"/>
        <v>-352631914</v>
      </c>
      <c r="R14" s="102"/>
    </row>
    <row r="15" spans="1:18" ht="21.75" customHeight="1">
      <c r="A15" s="6" t="s">
        <v>18</v>
      </c>
      <c r="C15" s="26">
        <v>245000</v>
      </c>
      <c r="D15" s="22"/>
      <c r="E15" s="25">
        <v>2172794525</v>
      </c>
      <c r="F15" s="54"/>
      <c r="G15" s="25">
        <v>1788422413</v>
      </c>
      <c r="H15" s="54"/>
      <c r="I15" s="58">
        <f t="shared" si="0"/>
        <v>384372112</v>
      </c>
      <c r="J15" s="22"/>
      <c r="K15" s="25">
        <v>245000</v>
      </c>
      <c r="L15" s="54"/>
      <c r="M15" s="25">
        <v>2172794525</v>
      </c>
      <c r="N15" s="54"/>
      <c r="O15" s="25">
        <v>1788422413</v>
      </c>
      <c r="P15" s="54"/>
      <c r="Q15" s="102">
        <f t="shared" si="1"/>
        <v>384372112</v>
      </c>
      <c r="R15" s="102"/>
    </row>
    <row r="16" spans="1:18" ht="21.75" customHeight="1">
      <c r="A16" s="6" t="s">
        <v>42</v>
      </c>
      <c r="C16" s="26">
        <v>14200000</v>
      </c>
      <c r="D16" s="22"/>
      <c r="E16" s="25">
        <v>18964287329</v>
      </c>
      <c r="F16" s="54"/>
      <c r="G16" s="25">
        <v>19761713923</v>
      </c>
      <c r="H16" s="54"/>
      <c r="I16" s="58">
        <f t="shared" si="0"/>
        <v>-797426594</v>
      </c>
      <c r="J16" s="22"/>
      <c r="K16" s="25">
        <v>23067000</v>
      </c>
      <c r="L16" s="54"/>
      <c r="M16" s="25">
        <v>31622023212</v>
      </c>
      <c r="N16" s="54"/>
      <c r="O16" s="25">
        <v>32101651791</v>
      </c>
      <c r="P16" s="54"/>
      <c r="Q16" s="102">
        <f t="shared" si="1"/>
        <v>-479628579</v>
      </c>
      <c r="R16" s="102"/>
    </row>
    <row r="17" spans="1:18" ht="21.75" customHeight="1">
      <c r="A17" s="6" t="s">
        <v>31</v>
      </c>
      <c r="C17" s="26">
        <v>50170</v>
      </c>
      <c r="D17" s="22"/>
      <c r="E17" s="25">
        <v>3247631341</v>
      </c>
      <c r="F17" s="54"/>
      <c r="G17" s="25">
        <v>3163348515</v>
      </c>
      <c r="H17" s="54"/>
      <c r="I17" s="58">
        <f t="shared" si="0"/>
        <v>84282826</v>
      </c>
      <c r="J17" s="22"/>
      <c r="K17" s="25">
        <v>50170</v>
      </c>
      <c r="L17" s="54"/>
      <c r="M17" s="25">
        <v>3247631341</v>
      </c>
      <c r="N17" s="54"/>
      <c r="O17" s="25">
        <v>3163348515</v>
      </c>
      <c r="P17" s="54"/>
      <c r="Q17" s="102">
        <f t="shared" si="1"/>
        <v>84282826</v>
      </c>
      <c r="R17" s="102"/>
    </row>
    <row r="18" spans="1:18" ht="21.75" customHeight="1">
      <c r="A18" s="6" t="s">
        <v>55</v>
      </c>
      <c r="C18" s="26">
        <v>5120</v>
      </c>
      <c r="D18" s="22"/>
      <c r="E18" s="25">
        <v>17681050</v>
      </c>
      <c r="F18" s="54"/>
      <c r="G18" s="25">
        <v>16880933</v>
      </c>
      <c r="H18" s="54"/>
      <c r="I18" s="58">
        <f t="shared" si="0"/>
        <v>800117</v>
      </c>
      <c r="J18" s="22"/>
      <c r="K18" s="25">
        <v>5120</v>
      </c>
      <c r="L18" s="54"/>
      <c r="M18" s="25">
        <v>17681050</v>
      </c>
      <c r="N18" s="54"/>
      <c r="O18" s="25">
        <v>16880933</v>
      </c>
      <c r="P18" s="54"/>
      <c r="Q18" s="102">
        <f t="shared" si="1"/>
        <v>800117</v>
      </c>
      <c r="R18" s="102"/>
    </row>
    <row r="19" spans="1:18" ht="21.75" customHeight="1">
      <c r="A19" s="6" t="s">
        <v>37</v>
      </c>
      <c r="C19" s="26">
        <v>500000</v>
      </c>
      <c r="D19" s="22"/>
      <c r="E19" s="25">
        <v>3310186535</v>
      </c>
      <c r="F19" s="54"/>
      <c r="G19" s="25">
        <v>3270424488</v>
      </c>
      <c r="H19" s="54"/>
      <c r="I19" s="58">
        <f t="shared" si="0"/>
        <v>39762047</v>
      </c>
      <c r="J19" s="22"/>
      <c r="K19" s="25">
        <v>1000000</v>
      </c>
      <c r="L19" s="54"/>
      <c r="M19" s="25">
        <v>7157160059</v>
      </c>
      <c r="N19" s="54"/>
      <c r="O19" s="25">
        <v>6540848988</v>
      </c>
      <c r="P19" s="54"/>
      <c r="Q19" s="102">
        <f t="shared" si="1"/>
        <v>616311071</v>
      </c>
      <c r="R19" s="102"/>
    </row>
    <row r="20" spans="1:18" ht="21.75" customHeight="1">
      <c r="A20" s="6" t="s">
        <v>59</v>
      </c>
      <c r="C20" s="26">
        <v>96650</v>
      </c>
      <c r="D20" s="22"/>
      <c r="E20" s="25">
        <v>1466103494</v>
      </c>
      <c r="F20" s="54"/>
      <c r="G20" s="25">
        <v>1442682433</v>
      </c>
      <c r="H20" s="54"/>
      <c r="I20" s="58">
        <f t="shared" si="0"/>
        <v>23421061</v>
      </c>
      <c r="J20" s="22"/>
      <c r="K20" s="25">
        <v>96650</v>
      </c>
      <c r="L20" s="54"/>
      <c r="M20" s="25">
        <v>1466103494</v>
      </c>
      <c r="N20" s="54"/>
      <c r="O20" s="25">
        <v>1442682433</v>
      </c>
      <c r="P20" s="54"/>
      <c r="Q20" s="102">
        <f t="shared" si="1"/>
        <v>23421061</v>
      </c>
      <c r="R20" s="102"/>
    </row>
    <row r="21" spans="1:18" ht="21.75" customHeight="1">
      <c r="A21" s="6" t="s">
        <v>34</v>
      </c>
      <c r="C21" s="26">
        <v>1900000</v>
      </c>
      <c r="D21" s="22"/>
      <c r="E21" s="25">
        <v>4117355187</v>
      </c>
      <c r="F21" s="54"/>
      <c r="G21" s="25">
        <v>4799173995</v>
      </c>
      <c r="H21" s="54"/>
      <c r="I21" s="58">
        <f t="shared" si="0"/>
        <v>-681818808</v>
      </c>
      <c r="J21" s="22"/>
      <c r="K21" s="25">
        <v>1900000</v>
      </c>
      <c r="L21" s="54"/>
      <c r="M21" s="25">
        <v>4117355187</v>
      </c>
      <c r="N21" s="54"/>
      <c r="O21" s="25">
        <v>4799173995</v>
      </c>
      <c r="P21" s="54"/>
      <c r="Q21" s="102">
        <f t="shared" si="1"/>
        <v>-681818808</v>
      </c>
      <c r="R21" s="102"/>
    </row>
    <row r="22" spans="1:18" ht="21.75" customHeight="1">
      <c r="A22" s="6" t="s">
        <v>60</v>
      </c>
      <c r="C22" s="26">
        <v>1000000</v>
      </c>
      <c r="D22" s="22"/>
      <c r="E22" s="25">
        <v>8866926045</v>
      </c>
      <c r="F22" s="54"/>
      <c r="G22" s="25">
        <v>7693947004</v>
      </c>
      <c r="H22" s="54"/>
      <c r="I22" s="58">
        <f t="shared" si="0"/>
        <v>1172979041</v>
      </c>
      <c r="J22" s="22"/>
      <c r="K22" s="25">
        <v>2139154</v>
      </c>
      <c r="L22" s="54"/>
      <c r="M22" s="25">
        <v>18308682904</v>
      </c>
      <c r="N22" s="54"/>
      <c r="O22" s="25">
        <v>16458537502</v>
      </c>
      <c r="P22" s="54"/>
      <c r="Q22" s="102">
        <f t="shared" si="1"/>
        <v>1850145402</v>
      </c>
      <c r="R22" s="102"/>
    </row>
    <row r="23" spans="1:18" ht="21.75" customHeight="1">
      <c r="A23" s="6" t="s">
        <v>25</v>
      </c>
      <c r="C23" s="26">
        <v>1</v>
      </c>
      <c r="D23" s="22"/>
      <c r="E23" s="25">
        <v>1</v>
      </c>
      <c r="F23" s="54"/>
      <c r="G23" s="25">
        <v>2466</v>
      </c>
      <c r="H23" s="54"/>
      <c r="I23" s="58">
        <f t="shared" si="0"/>
        <v>-2465</v>
      </c>
      <c r="J23" s="22"/>
      <c r="K23" s="25">
        <v>1</v>
      </c>
      <c r="L23" s="54"/>
      <c r="M23" s="25">
        <v>1</v>
      </c>
      <c r="N23" s="54"/>
      <c r="O23" s="25">
        <v>2466</v>
      </c>
      <c r="P23" s="54"/>
      <c r="Q23" s="102">
        <f t="shared" si="1"/>
        <v>-2465</v>
      </c>
      <c r="R23" s="102"/>
    </row>
    <row r="24" spans="1:18" ht="21.75" customHeight="1">
      <c r="A24" s="6" t="s">
        <v>57</v>
      </c>
      <c r="C24" s="26">
        <v>78373</v>
      </c>
      <c r="D24" s="22"/>
      <c r="E24" s="25">
        <v>302990087</v>
      </c>
      <c r="F24" s="54"/>
      <c r="G24" s="25">
        <v>371225333</v>
      </c>
      <c r="H24" s="54"/>
      <c r="I24" s="58">
        <f t="shared" si="0"/>
        <v>-68235246</v>
      </c>
      <c r="J24" s="22"/>
      <c r="K24" s="25">
        <v>78373</v>
      </c>
      <c r="L24" s="54"/>
      <c r="M24" s="25">
        <v>302990087</v>
      </c>
      <c r="N24" s="54"/>
      <c r="O24" s="25">
        <v>371225333</v>
      </c>
      <c r="P24" s="54"/>
      <c r="Q24" s="102">
        <f t="shared" si="1"/>
        <v>-68235246</v>
      </c>
      <c r="R24" s="102"/>
    </row>
    <row r="25" spans="1:18" ht="21.75" customHeight="1">
      <c r="A25" s="6" t="s">
        <v>53</v>
      </c>
      <c r="C25" s="26">
        <v>0</v>
      </c>
      <c r="D25" s="24"/>
      <c r="E25" s="26">
        <v>0</v>
      </c>
      <c r="F25" s="24"/>
      <c r="G25" s="26">
        <v>0</v>
      </c>
      <c r="H25" s="24"/>
      <c r="I25" s="28">
        <f t="shared" si="0"/>
        <v>0</v>
      </c>
      <c r="J25" s="22"/>
      <c r="K25" s="25">
        <v>250000</v>
      </c>
      <c r="L25" s="54"/>
      <c r="M25" s="25">
        <v>2268919149</v>
      </c>
      <c r="N25" s="54"/>
      <c r="O25" s="25">
        <v>1824905502</v>
      </c>
      <c r="P25" s="54"/>
      <c r="Q25" s="102">
        <f t="shared" si="1"/>
        <v>444013647</v>
      </c>
      <c r="R25" s="102"/>
    </row>
    <row r="26" spans="1:18" ht="21.75" customHeight="1">
      <c r="A26" s="6" t="s">
        <v>52</v>
      </c>
      <c r="C26" s="26">
        <v>0</v>
      </c>
      <c r="D26" s="24"/>
      <c r="E26" s="26">
        <v>0</v>
      </c>
      <c r="F26" s="24"/>
      <c r="G26" s="26">
        <v>0</v>
      </c>
      <c r="H26" s="24"/>
      <c r="I26" s="28">
        <f t="shared" si="0"/>
        <v>0</v>
      </c>
      <c r="J26" s="22"/>
      <c r="K26" s="25">
        <v>1</v>
      </c>
      <c r="L26" s="54"/>
      <c r="M26" s="25">
        <v>1</v>
      </c>
      <c r="N26" s="54"/>
      <c r="O26" s="25">
        <v>4873</v>
      </c>
      <c r="P26" s="54"/>
      <c r="Q26" s="102">
        <f t="shared" si="1"/>
        <v>-4872</v>
      </c>
      <c r="R26" s="102"/>
    </row>
    <row r="27" spans="1:18" ht="21.75" customHeight="1">
      <c r="A27" s="6" t="s">
        <v>62</v>
      </c>
      <c r="C27" s="26">
        <v>0</v>
      </c>
      <c r="D27" s="24"/>
      <c r="E27" s="26">
        <v>0</v>
      </c>
      <c r="F27" s="24"/>
      <c r="G27" s="26">
        <v>0</v>
      </c>
      <c r="H27" s="24"/>
      <c r="I27" s="28">
        <f t="shared" si="0"/>
        <v>0</v>
      </c>
      <c r="J27" s="22"/>
      <c r="K27" s="25">
        <v>225000</v>
      </c>
      <c r="L27" s="54"/>
      <c r="M27" s="25">
        <v>2319367178</v>
      </c>
      <c r="N27" s="54"/>
      <c r="O27" s="25">
        <v>1480155262</v>
      </c>
      <c r="P27" s="54"/>
      <c r="Q27" s="102">
        <f t="shared" si="1"/>
        <v>839211916</v>
      </c>
      <c r="R27" s="102"/>
    </row>
    <row r="28" spans="1:18" ht="21.75" customHeight="1">
      <c r="A28" s="6" t="s">
        <v>136</v>
      </c>
      <c r="C28" s="26">
        <v>0</v>
      </c>
      <c r="D28" s="24"/>
      <c r="E28" s="26">
        <v>0</v>
      </c>
      <c r="F28" s="24"/>
      <c r="G28" s="26">
        <v>0</v>
      </c>
      <c r="H28" s="24"/>
      <c r="I28" s="28">
        <f t="shared" si="0"/>
        <v>0</v>
      </c>
      <c r="J28" s="22"/>
      <c r="K28" s="25">
        <v>3208556</v>
      </c>
      <c r="L28" s="54"/>
      <c r="M28" s="25">
        <v>6630897976</v>
      </c>
      <c r="N28" s="54"/>
      <c r="O28" s="25">
        <v>6429961625</v>
      </c>
      <c r="P28" s="54"/>
      <c r="Q28" s="102">
        <f t="shared" si="1"/>
        <v>200936351</v>
      </c>
      <c r="R28" s="102"/>
    </row>
    <row r="29" spans="1:18" ht="21.75" customHeight="1">
      <c r="A29" s="6" t="s">
        <v>137</v>
      </c>
      <c r="C29" s="26">
        <v>0</v>
      </c>
      <c r="D29" s="24"/>
      <c r="E29" s="26">
        <v>0</v>
      </c>
      <c r="F29" s="24"/>
      <c r="G29" s="26">
        <v>0</v>
      </c>
      <c r="H29" s="24"/>
      <c r="I29" s="28">
        <f t="shared" si="0"/>
        <v>0</v>
      </c>
      <c r="J29" s="22"/>
      <c r="K29" s="25">
        <v>700000</v>
      </c>
      <c r="L29" s="54"/>
      <c r="M29" s="25">
        <v>2726977377</v>
      </c>
      <c r="N29" s="54"/>
      <c r="O29" s="25">
        <v>2868231870</v>
      </c>
      <c r="P29" s="54"/>
      <c r="Q29" s="102">
        <f t="shared" si="1"/>
        <v>-141254493</v>
      </c>
      <c r="R29" s="102"/>
    </row>
    <row r="30" spans="1:18" ht="21.75" customHeight="1">
      <c r="A30" s="6" t="s">
        <v>24</v>
      </c>
      <c r="C30" s="26">
        <v>0</v>
      </c>
      <c r="D30" s="24"/>
      <c r="E30" s="26">
        <v>0</v>
      </c>
      <c r="F30" s="24"/>
      <c r="G30" s="26">
        <v>0</v>
      </c>
      <c r="H30" s="24"/>
      <c r="I30" s="28">
        <f t="shared" si="0"/>
        <v>0</v>
      </c>
      <c r="J30" s="22"/>
      <c r="K30" s="25">
        <v>3335977</v>
      </c>
      <c r="L30" s="54"/>
      <c r="M30" s="25">
        <v>11029441624</v>
      </c>
      <c r="N30" s="54"/>
      <c r="O30" s="25">
        <v>10638138412</v>
      </c>
      <c r="P30" s="54"/>
      <c r="Q30" s="102">
        <f t="shared" si="1"/>
        <v>391303212</v>
      </c>
      <c r="R30" s="102"/>
    </row>
    <row r="31" spans="1:18" ht="21.75" customHeight="1">
      <c r="A31" s="6" t="s">
        <v>23</v>
      </c>
      <c r="C31" s="26">
        <v>0</v>
      </c>
      <c r="D31" s="24"/>
      <c r="E31" s="26">
        <v>0</v>
      </c>
      <c r="F31" s="24"/>
      <c r="G31" s="26">
        <v>0</v>
      </c>
      <c r="H31" s="24"/>
      <c r="I31" s="28">
        <f t="shared" si="0"/>
        <v>0</v>
      </c>
      <c r="J31" s="22"/>
      <c r="K31" s="25">
        <v>1</v>
      </c>
      <c r="L31" s="54"/>
      <c r="M31" s="25">
        <v>1</v>
      </c>
      <c r="N31" s="54"/>
      <c r="O31" s="25">
        <v>2207</v>
      </c>
      <c r="P31" s="54"/>
      <c r="Q31" s="102">
        <f t="shared" si="1"/>
        <v>-2206</v>
      </c>
      <c r="R31" s="102"/>
    </row>
    <row r="32" spans="1:18" ht="21.75" customHeight="1">
      <c r="A32" s="6" t="s">
        <v>20</v>
      </c>
      <c r="C32" s="26">
        <v>0</v>
      </c>
      <c r="D32" s="24"/>
      <c r="E32" s="26">
        <v>0</v>
      </c>
      <c r="F32" s="24"/>
      <c r="G32" s="26">
        <v>0</v>
      </c>
      <c r="H32" s="24"/>
      <c r="I32" s="28">
        <f t="shared" si="0"/>
        <v>0</v>
      </c>
      <c r="J32" s="22"/>
      <c r="K32" s="25">
        <v>1368000</v>
      </c>
      <c r="L32" s="54"/>
      <c r="M32" s="25">
        <v>5067205726</v>
      </c>
      <c r="N32" s="54"/>
      <c r="O32" s="25">
        <v>4569130946</v>
      </c>
      <c r="P32" s="54"/>
      <c r="Q32" s="102">
        <f>M32-O32+3</f>
        <v>498074783</v>
      </c>
      <c r="R32" s="102"/>
    </row>
    <row r="33" spans="1:18" ht="21.75" customHeight="1">
      <c r="A33" s="6" t="s">
        <v>138</v>
      </c>
      <c r="C33" s="26">
        <v>0</v>
      </c>
      <c r="D33" s="24"/>
      <c r="E33" s="26">
        <v>0</v>
      </c>
      <c r="F33" s="24"/>
      <c r="G33" s="26">
        <v>0</v>
      </c>
      <c r="H33" s="24"/>
      <c r="I33" s="28">
        <f t="shared" si="0"/>
        <v>0</v>
      </c>
      <c r="J33" s="22"/>
      <c r="K33" s="25">
        <v>1</v>
      </c>
      <c r="L33" s="54"/>
      <c r="M33" s="25">
        <v>1</v>
      </c>
      <c r="N33" s="54"/>
      <c r="O33" s="25">
        <v>8419</v>
      </c>
      <c r="P33" s="54"/>
      <c r="Q33" s="102">
        <f t="shared" si="1"/>
        <v>-8418</v>
      </c>
      <c r="R33" s="102"/>
    </row>
    <row r="34" spans="1:18" ht="21.75" customHeight="1">
      <c r="A34" s="6" t="s">
        <v>29</v>
      </c>
      <c r="C34" s="26">
        <v>0</v>
      </c>
      <c r="D34" s="24"/>
      <c r="E34" s="26">
        <v>0</v>
      </c>
      <c r="F34" s="24"/>
      <c r="G34" s="26">
        <v>0</v>
      </c>
      <c r="H34" s="24"/>
      <c r="I34" s="28">
        <f t="shared" si="0"/>
        <v>0</v>
      </c>
      <c r="J34" s="22"/>
      <c r="K34" s="25">
        <v>6658442</v>
      </c>
      <c r="L34" s="54"/>
      <c r="M34" s="25">
        <v>35358330359</v>
      </c>
      <c r="N34" s="54"/>
      <c r="O34" s="25">
        <v>31551935329</v>
      </c>
      <c r="P34" s="54"/>
      <c r="Q34" s="102">
        <f t="shared" si="1"/>
        <v>3806395030</v>
      </c>
      <c r="R34" s="102"/>
    </row>
    <row r="35" spans="1:18" ht="21.75" customHeight="1">
      <c r="A35" s="6" t="s">
        <v>22</v>
      </c>
      <c r="C35" s="26">
        <v>0</v>
      </c>
      <c r="D35" s="24"/>
      <c r="E35" s="26">
        <v>0</v>
      </c>
      <c r="F35" s="24"/>
      <c r="G35" s="26">
        <v>0</v>
      </c>
      <c r="H35" s="24"/>
      <c r="I35" s="28">
        <f t="shared" si="0"/>
        <v>0</v>
      </c>
      <c r="J35" s="22"/>
      <c r="K35" s="25">
        <v>1750000</v>
      </c>
      <c r="L35" s="54"/>
      <c r="M35" s="25">
        <v>4636000733</v>
      </c>
      <c r="N35" s="54"/>
      <c r="O35" s="25">
        <v>3871011690</v>
      </c>
      <c r="P35" s="54"/>
      <c r="Q35" s="102">
        <f t="shared" si="1"/>
        <v>764989043</v>
      </c>
      <c r="R35" s="102"/>
    </row>
    <row r="36" spans="1:18" ht="21.75" customHeight="1">
      <c r="A36" s="6" t="s">
        <v>36</v>
      </c>
      <c r="C36" s="26">
        <v>0</v>
      </c>
      <c r="D36" s="24"/>
      <c r="E36" s="26">
        <v>0</v>
      </c>
      <c r="F36" s="24"/>
      <c r="G36" s="26">
        <v>0</v>
      </c>
      <c r="H36" s="24"/>
      <c r="I36" s="28">
        <f t="shared" si="0"/>
        <v>0</v>
      </c>
      <c r="J36" s="22"/>
      <c r="K36" s="25">
        <v>900000</v>
      </c>
      <c r="L36" s="54"/>
      <c r="M36" s="25">
        <v>3614365837</v>
      </c>
      <c r="N36" s="54"/>
      <c r="O36" s="25">
        <v>2934412025</v>
      </c>
      <c r="P36" s="54"/>
      <c r="Q36" s="102">
        <f t="shared" si="1"/>
        <v>679953812</v>
      </c>
      <c r="R36" s="102"/>
    </row>
    <row r="37" spans="1:18" ht="21.75" customHeight="1">
      <c r="A37" s="6" t="s">
        <v>65</v>
      </c>
      <c r="C37" s="26">
        <v>0</v>
      </c>
      <c r="D37" s="24"/>
      <c r="E37" s="26">
        <v>0</v>
      </c>
      <c r="F37" s="24"/>
      <c r="G37" s="26">
        <v>0</v>
      </c>
      <c r="H37" s="24"/>
      <c r="I37" s="28">
        <f t="shared" si="0"/>
        <v>0</v>
      </c>
      <c r="J37" s="22"/>
      <c r="K37" s="25">
        <v>1</v>
      </c>
      <c r="L37" s="54"/>
      <c r="M37" s="25">
        <v>1</v>
      </c>
      <c r="N37" s="54"/>
      <c r="O37" s="25">
        <v>3509</v>
      </c>
      <c r="P37" s="54"/>
      <c r="Q37" s="102">
        <f t="shared" si="1"/>
        <v>-3508</v>
      </c>
      <c r="R37" s="102"/>
    </row>
    <row r="38" spans="1:18" ht="21.75" customHeight="1">
      <c r="A38" s="6" t="s">
        <v>48</v>
      </c>
      <c r="C38" s="26">
        <v>0</v>
      </c>
      <c r="D38" s="24"/>
      <c r="E38" s="26">
        <v>0</v>
      </c>
      <c r="F38" s="24"/>
      <c r="G38" s="26">
        <v>0</v>
      </c>
      <c r="H38" s="24"/>
      <c r="I38" s="28">
        <f t="shared" si="0"/>
        <v>0</v>
      </c>
      <c r="J38" s="22"/>
      <c r="K38" s="25">
        <v>100000</v>
      </c>
      <c r="L38" s="54"/>
      <c r="M38" s="25">
        <v>4965279755</v>
      </c>
      <c r="N38" s="54"/>
      <c r="O38" s="25">
        <v>4532868000</v>
      </c>
      <c r="P38" s="54"/>
      <c r="Q38" s="102">
        <f t="shared" si="1"/>
        <v>432411755</v>
      </c>
      <c r="R38" s="102"/>
    </row>
    <row r="39" spans="1:18" ht="21.75" customHeight="1">
      <c r="A39" s="6" t="s">
        <v>66</v>
      </c>
      <c r="C39" s="26">
        <v>0</v>
      </c>
      <c r="D39" s="24"/>
      <c r="E39" s="26">
        <v>0</v>
      </c>
      <c r="F39" s="24"/>
      <c r="G39" s="26">
        <v>0</v>
      </c>
      <c r="H39" s="24"/>
      <c r="I39" s="28">
        <f t="shared" si="0"/>
        <v>0</v>
      </c>
      <c r="J39" s="22"/>
      <c r="K39" s="25">
        <v>50000</v>
      </c>
      <c r="L39" s="54"/>
      <c r="M39" s="25">
        <v>949317759</v>
      </c>
      <c r="N39" s="54"/>
      <c r="O39" s="25">
        <v>908064674</v>
      </c>
      <c r="P39" s="54"/>
      <c r="Q39" s="102">
        <f t="shared" si="1"/>
        <v>41253085</v>
      </c>
      <c r="R39" s="102"/>
    </row>
    <row r="40" spans="1:18" ht="21.75" customHeight="1">
      <c r="A40" s="52" t="s">
        <v>33</v>
      </c>
      <c r="C40" s="28">
        <v>0</v>
      </c>
      <c r="D40" s="24"/>
      <c r="E40" s="36">
        <v>0</v>
      </c>
      <c r="F40" s="24"/>
      <c r="G40" s="36">
        <v>0</v>
      </c>
      <c r="H40" s="24"/>
      <c r="I40" s="119">
        <f t="shared" si="0"/>
        <v>0</v>
      </c>
      <c r="J40" s="22"/>
      <c r="K40" s="58">
        <v>2</v>
      </c>
      <c r="L40" s="54"/>
      <c r="M40" s="27">
        <v>2</v>
      </c>
      <c r="N40" s="54"/>
      <c r="O40" s="27">
        <v>12008</v>
      </c>
      <c r="P40" s="54"/>
      <c r="Q40" s="102">
        <f t="shared" si="1"/>
        <v>-12006</v>
      </c>
      <c r="R40" s="102"/>
    </row>
    <row r="41" spans="1:18" s="12" customFormat="1" ht="21.75" customHeight="1">
      <c r="A41" s="42"/>
      <c r="C41" s="31"/>
      <c r="D41" s="30"/>
      <c r="E41" s="29">
        <f>SUM(E8:E40)</f>
        <v>97987688064</v>
      </c>
      <c r="F41" s="30"/>
      <c r="G41" s="29">
        <f>SUM(G8:G40)</f>
        <v>103625628470</v>
      </c>
      <c r="H41" s="30"/>
      <c r="I41" s="29">
        <f>SUM(I8:I40)</f>
        <v>-5637940406</v>
      </c>
      <c r="J41" s="30"/>
      <c r="K41" s="31"/>
      <c r="L41" s="30"/>
      <c r="M41" s="29">
        <f>SUM(M8:M40)</f>
        <v>233563744591</v>
      </c>
      <c r="N41" s="30"/>
      <c r="O41" s="29">
        <f>SUM(O8:O40)</f>
        <v>227188836942</v>
      </c>
      <c r="P41" s="30"/>
      <c r="Q41" s="103">
        <f>SUM(Q8:R40)</f>
        <v>6374907652</v>
      </c>
      <c r="R41" s="103"/>
    </row>
    <row r="45" spans="1:18">
      <c r="M45" s="114">
        <v>234961764848</v>
      </c>
      <c r="N45" s="39"/>
      <c r="O45" s="114">
        <v>227188836942</v>
      </c>
      <c r="P45" s="39"/>
      <c r="Q45" s="116">
        <v>7772927909</v>
      </c>
    </row>
    <row r="46" spans="1:18">
      <c r="M46" s="114">
        <v>223211422</v>
      </c>
      <c r="N46" s="39"/>
      <c r="O46" s="39"/>
      <c r="P46" s="39"/>
      <c r="Q46" s="116">
        <v>1174808835</v>
      </c>
    </row>
    <row r="47" spans="1:18">
      <c r="M47" s="114">
        <v>1174808835</v>
      </c>
      <c r="N47" s="39"/>
      <c r="O47" s="39"/>
      <c r="P47" s="39"/>
      <c r="Q47" s="116">
        <v>223211422</v>
      </c>
    </row>
    <row r="48" spans="1:18">
      <c r="M48" s="39"/>
      <c r="N48" s="39"/>
      <c r="O48" s="39"/>
      <c r="P48" s="39"/>
      <c r="Q48" s="114">
        <f>Q45-Q46-Q47</f>
        <v>6374907652</v>
      </c>
    </row>
    <row r="49" spans="13:17">
      <c r="M49" s="114">
        <f>M45-M46-M47</f>
        <v>233563744591</v>
      </c>
      <c r="N49" s="39"/>
      <c r="O49" s="39"/>
      <c r="P49" s="39"/>
      <c r="Q49" s="114">
        <f>Q48-Q41</f>
        <v>0</v>
      </c>
    </row>
    <row r="50" spans="13:17">
      <c r="M50" s="39"/>
      <c r="N50" s="39"/>
      <c r="O50" s="39"/>
      <c r="P50" s="39"/>
      <c r="Q50" s="39"/>
    </row>
    <row r="51" spans="13:17">
      <c r="M51" s="114">
        <f>M49-M41</f>
        <v>0</v>
      </c>
      <c r="N51" s="39"/>
      <c r="O51" s="114">
        <f>O45-O41</f>
        <v>0</v>
      </c>
      <c r="P51" s="39"/>
      <c r="Q51" s="114"/>
    </row>
    <row r="52" spans="13:17">
      <c r="M52" s="39"/>
      <c r="N52" s="39"/>
      <c r="O52" s="39"/>
      <c r="P52" s="39"/>
      <c r="Q52" s="39"/>
    </row>
    <row r="53" spans="13:17">
      <c r="M53" s="39"/>
      <c r="N53" s="39"/>
      <c r="O53" s="39"/>
      <c r="P53" s="39"/>
      <c r="Q53" s="39"/>
    </row>
    <row r="54" spans="13:17">
      <c r="M54" s="39"/>
      <c r="N54" s="39"/>
      <c r="O54" s="39"/>
      <c r="P54" s="39"/>
      <c r="Q54" s="39"/>
    </row>
    <row r="55" spans="13:17">
      <c r="M55" s="39"/>
      <c r="N55" s="39"/>
      <c r="O55" s="39"/>
      <c r="P55" s="39"/>
      <c r="Q55" s="39"/>
    </row>
  </sheetData>
  <mergeCells count="4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8:R38"/>
    <mergeCell ref="Q39:R39"/>
    <mergeCell ref="Q40:R40"/>
    <mergeCell ref="Q41:R41"/>
    <mergeCell ref="Q33:R33"/>
    <mergeCell ref="Q34:R34"/>
    <mergeCell ref="Q35:R35"/>
    <mergeCell ref="Q36:R36"/>
    <mergeCell ref="Q37:R3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79"/>
  <sheetViews>
    <sheetView rightToLeft="1" workbookViewId="0">
      <selection activeCell="E9" sqref="E9:F59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2.7109375" bestFit="1" customWidth="1"/>
    <col min="7" max="7" width="1.28515625" customWidth="1"/>
    <col min="8" max="8" width="18.85546875" bestFit="1" customWidth="1"/>
    <col min="9" max="9" width="1.28515625" customWidth="1"/>
    <col min="10" max="10" width="18" bestFit="1" customWidth="1"/>
    <col min="11" max="11" width="1.28515625" customWidth="1"/>
    <col min="12" max="12" width="11.7109375" bestFit="1" customWidth="1"/>
    <col min="13" max="13" width="1.28515625" customWidth="1"/>
    <col min="14" max="14" width="16.42578125" bestFit="1" customWidth="1"/>
    <col min="15" max="15" width="1.28515625" customWidth="1"/>
    <col min="16" max="16" width="13.7109375" bestFit="1" customWidth="1"/>
    <col min="17" max="17" width="1.28515625" customWidth="1"/>
    <col min="18" max="18" width="16.85546875" bestFit="1" customWidth="1"/>
    <col min="19" max="19" width="1.28515625" customWidth="1"/>
    <col min="20" max="20" width="12.85546875" bestFit="1" customWidth="1"/>
    <col min="21" max="21" width="1.28515625" customWidth="1"/>
    <col min="22" max="22" width="16.28515625" bestFit="1" customWidth="1"/>
    <col min="23" max="23" width="1.28515625" customWidth="1"/>
    <col min="24" max="24" width="17" bestFit="1" customWidth="1"/>
    <col min="25" max="25" width="1.28515625" customWidth="1"/>
    <col min="26" max="26" width="18.7109375" bestFit="1" customWidth="1"/>
    <col min="27" max="27" width="1.28515625" customWidth="1"/>
    <col min="28" max="28" width="18.28515625" bestFit="1" customWidth="1"/>
    <col min="29" max="29" width="0.28515625" customWidth="1"/>
    <col min="31" max="31" width="12.28515625" bestFit="1" customWidth="1"/>
    <col min="32" max="32" width="14.85546875" bestFit="1" customWidth="1"/>
  </cols>
  <sheetData>
    <row r="1" spans="1:3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38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38" ht="25.5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38" ht="24">
      <c r="A4" s="1" t="s">
        <v>3</v>
      </c>
      <c r="B4" s="87" t="s">
        <v>4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</row>
    <row r="5" spans="1:38" ht="24">
      <c r="A5" s="87" t="s">
        <v>5</v>
      </c>
      <c r="B5" s="87"/>
      <c r="C5" s="87" t="s">
        <v>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</row>
    <row r="6" spans="1:38" ht="21">
      <c r="F6" s="85" t="s">
        <v>7</v>
      </c>
      <c r="G6" s="85"/>
      <c r="H6" s="85"/>
      <c r="I6" s="85"/>
      <c r="J6" s="85"/>
      <c r="L6" s="85" t="s">
        <v>8</v>
      </c>
      <c r="M6" s="85"/>
      <c r="N6" s="85"/>
      <c r="O6" s="85"/>
      <c r="P6" s="85"/>
      <c r="Q6" s="85"/>
      <c r="R6" s="85"/>
      <c r="T6" s="85" t="s">
        <v>9</v>
      </c>
      <c r="U6" s="85"/>
      <c r="V6" s="85"/>
      <c r="W6" s="85"/>
      <c r="X6" s="85"/>
      <c r="Y6" s="85"/>
      <c r="Z6" s="85"/>
      <c r="AA6" s="85"/>
      <c r="AB6" s="85"/>
    </row>
    <row r="7" spans="1:38" ht="21">
      <c r="F7" s="3"/>
      <c r="G7" s="3"/>
      <c r="H7" s="3"/>
      <c r="I7" s="3"/>
      <c r="J7" s="3"/>
      <c r="L7" s="84" t="s">
        <v>10</v>
      </c>
      <c r="M7" s="84"/>
      <c r="N7" s="84"/>
      <c r="O7" s="3"/>
      <c r="P7" s="84" t="s">
        <v>11</v>
      </c>
      <c r="Q7" s="84"/>
      <c r="R7" s="84"/>
      <c r="T7" s="3"/>
      <c r="U7" s="3"/>
      <c r="V7" s="3"/>
      <c r="W7" s="3"/>
      <c r="X7" s="3"/>
      <c r="Y7" s="3"/>
      <c r="Z7" s="3"/>
      <c r="AA7" s="3"/>
      <c r="AB7" s="3"/>
    </row>
    <row r="8" spans="1:38" ht="21">
      <c r="A8" s="83"/>
      <c r="B8" s="83"/>
      <c r="C8" s="83"/>
      <c r="E8" s="85" t="s">
        <v>12</v>
      </c>
      <c r="F8" s="85"/>
      <c r="H8" s="2" t="s">
        <v>13</v>
      </c>
      <c r="J8" s="2" t="s">
        <v>14</v>
      </c>
      <c r="L8" s="4" t="s">
        <v>12</v>
      </c>
      <c r="M8" s="3"/>
      <c r="N8" s="4" t="s">
        <v>13</v>
      </c>
      <c r="P8" s="4" t="s">
        <v>12</v>
      </c>
      <c r="Q8" s="3"/>
      <c r="R8" s="4" t="s">
        <v>15</v>
      </c>
      <c r="T8" s="2" t="s">
        <v>12</v>
      </c>
      <c r="V8" s="2" t="s">
        <v>16</v>
      </c>
      <c r="X8" s="2" t="s">
        <v>13</v>
      </c>
      <c r="Z8" s="2" t="s">
        <v>14</v>
      </c>
      <c r="AB8" s="44" t="s">
        <v>17</v>
      </c>
      <c r="AE8" s="112"/>
      <c r="AF8" s="112"/>
      <c r="AG8" s="112"/>
      <c r="AH8" s="112"/>
      <c r="AI8" s="112"/>
      <c r="AJ8" s="112"/>
      <c r="AK8" s="112"/>
      <c r="AL8" s="112"/>
    </row>
    <row r="9" spans="1:38" ht="21.75" customHeight="1">
      <c r="A9" s="81" t="s">
        <v>18</v>
      </c>
      <c r="B9" s="81"/>
      <c r="C9" s="81"/>
      <c r="E9" s="117">
        <v>490000</v>
      </c>
      <c r="F9" s="117"/>
      <c r="H9" s="21">
        <v>3576844826</v>
      </c>
      <c r="I9" s="22"/>
      <c r="J9" s="21">
        <v>4505531625</v>
      </c>
      <c r="K9" s="22"/>
      <c r="L9" s="23">
        <v>0</v>
      </c>
      <c r="M9" s="22"/>
      <c r="N9" s="23">
        <v>0</v>
      </c>
      <c r="O9" s="22"/>
      <c r="P9" s="21">
        <v>-245000</v>
      </c>
      <c r="Q9" s="22"/>
      <c r="R9" s="21">
        <v>2172794525</v>
      </c>
      <c r="S9" s="22"/>
      <c r="T9" s="108">
        <v>245000</v>
      </c>
      <c r="U9" s="106"/>
      <c r="V9" s="108">
        <v>7130</v>
      </c>
      <c r="W9" s="22"/>
      <c r="X9" s="21">
        <v>1788422413</v>
      </c>
      <c r="Y9" s="22"/>
      <c r="Z9" s="21">
        <v>1736456242.5</v>
      </c>
      <c r="AB9" s="46">
        <f>Z9/$AF$10</f>
        <v>1.929721739139428E-3</v>
      </c>
      <c r="AE9" s="113"/>
      <c r="AF9" s="112"/>
      <c r="AG9" s="112"/>
      <c r="AH9" s="112"/>
      <c r="AI9" s="112"/>
      <c r="AJ9" s="112"/>
      <c r="AK9" s="112"/>
      <c r="AL9" s="112"/>
    </row>
    <row r="10" spans="1:38" ht="21.75" customHeight="1">
      <c r="A10" s="79" t="s">
        <v>19</v>
      </c>
      <c r="B10" s="79"/>
      <c r="C10" s="79"/>
      <c r="E10" s="118">
        <v>2771415</v>
      </c>
      <c r="F10" s="118"/>
      <c r="H10" s="25">
        <v>10860528428</v>
      </c>
      <c r="I10" s="22"/>
      <c r="J10" s="25">
        <v>3642010956.7515001</v>
      </c>
      <c r="K10" s="22"/>
      <c r="L10" s="26">
        <v>0</v>
      </c>
      <c r="M10" s="22"/>
      <c r="N10" s="26">
        <v>0</v>
      </c>
      <c r="O10" s="22"/>
      <c r="P10" s="25">
        <v>-2771415</v>
      </c>
      <c r="Q10" s="22"/>
      <c r="R10" s="25">
        <v>4033210396</v>
      </c>
      <c r="S10" s="22"/>
      <c r="T10" s="26">
        <v>0</v>
      </c>
      <c r="U10" s="24"/>
      <c r="V10" s="26">
        <v>0</v>
      </c>
      <c r="W10" s="22"/>
      <c r="X10" s="26">
        <v>0</v>
      </c>
      <c r="Y10" s="22"/>
      <c r="Z10" s="26">
        <v>0</v>
      </c>
      <c r="AB10" s="46">
        <f t="shared" ref="AB10:AB63" si="0">Z10/$AF$10</f>
        <v>0</v>
      </c>
      <c r="AE10" s="112"/>
      <c r="AF10" s="114">
        <v>899847997398</v>
      </c>
      <c r="AG10" s="112"/>
      <c r="AH10" s="112"/>
      <c r="AI10" s="112"/>
      <c r="AJ10" s="112"/>
      <c r="AK10" s="112"/>
      <c r="AL10" s="112"/>
    </row>
    <row r="11" spans="1:38" ht="21.75" customHeight="1">
      <c r="A11" s="79" t="s">
        <v>20</v>
      </c>
      <c r="B11" s="79"/>
      <c r="C11" s="79"/>
      <c r="E11" s="118">
        <v>6000000</v>
      </c>
      <c r="F11" s="118"/>
      <c r="H11" s="25">
        <v>18549308352</v>
      </c>
      <c r="I11" s="22"/>
      <c r="J11" s="25">
        <v>20028119400</v>
      </c>
      <c r="K11" s="22"/>
      <c r="L11" s="26">
        <v>0</v>
      </c>
      <c r="M11" s="22"/>
      <c r="N11" s="26">
        <v>0</v>
      </c>
      <c r="O11" s="22"/>
      <c r="P11" s="26">
        <v>0</v>
      </c>
      <c r="Q11" s="22"/>
      <c r="R11" s="26">
        <v>0</v>
      </c>
      <c r="S11" s="22"/>
      <c r="T11" s="33">
        <v>6000000</v>
      </c>
      <c r="U11" s="106"/>
      <c r="V11" s="33">
        <v>3868</v>
      </c>
      <c r="W11" s="22"/>
      <c r="X11" s="25">
        <v>18549308352</v>
      </c>
      <c r="Y11" s="22"/>
      <c r="Z11" s="25">
        <v>23069912400</v>
      </c>
      <c r="AB11" s="46">
        <f t="shared" si="0"/>
        <v>2.5637565974152243E-2</v>
      </c>
      <c r="AE11" s="112"/>
      <c r="AF11" s="112"/>
      <c r="AG11" s="112"/>
      <c r="AH11" s="112"/>
      <c r="AI11" s="112"/>
      <c r="AJ11" s="112"/>
      <c r="AK11" s="112"/>
      <c r="AL11" s="112"/>
    </row>
    <row r="12" spans="1:38" ht="21.75" customHeight="1">
      <c r="A12" s="79" t="s">
        <v>21</v>
      </c>
      <c r="B12" s="79"/>
      <c r="C12" s="79"/>
      <c r="E12" s="118">
        <v>2035520</v>
      </c>
      <c r="F12" s="118"/>
      <c r="H12" s="25">
        <v>27030873222</v>
      </c>
      <c r="I12" s="22"/>
      <c r="J12" s="25">
        <v>37412826049.440002</v>
      </c>
      <c r="K12" s="22"/>
      <c r="L12" s="26">
        <v>0</v>
      </c>
      <c r="M12" s="22"/>
      <c r="N12" s="26">
        <v>0</v>
      </c>
      <c r="O12" s="22"/>
      <c r="P12" s="26">
        <v>0</v>
      </c>
      <c r="Q12" s="22"/>
      <c r="R12" s="26">
        <v>0</v>
      </c>
      <c r="S12" s="22"/>
      <c r="T12" s="33">
        <v>2035520</v>
      </c>
      <c r="U12" s="106"/>
      <c r="V12" s="33">
        <v>17760</v>
      </c>
      <c r="W12" s="22"/>
      <c r="X12" s="25">
        <v>27030873222</v>
      </c>
      <c r="Y12" s="22"/>
      <c r="Z12" s="25">
        <v>35935737730.559998</v>
      </c>
      <c r="AB12" s="46">
        <f t="shared" si="0"/>
        <v>3.9935342229434033E-2</v>
      </c>
      <c r="AE12" s="112"/>
      <c r="AF12" s="112"/>
      <c r="AG12" s="112"/>
      <c r="AH12" s="112"/>
      <c r="AI12" s="112"/>
      <c r="AJ12" s="112"/>
      <c r="AK12" s="112"/>
      <c r="AL12" s="112"/>
    </row>
    <row r="13" spans="1:38" ht="21.75" customHeight="1">
      <c r="A13" s="79" t="s">
        <v>22</v>
      </c>
      <c r="B13" s="79"/>
      <c r="C13" s="79"/>
      <c r="E13" s="118">
        <v>1750000</v>
      </c>
      <c r="F13" s="118"/>
      <c r="H13" s="25">
        <v>3871011690</v>
      </c>
      <c r="I13" s="22"/>
      <c r="J13" s="25">
        <v>4771688512.5</v>
      </c>
      <c r="K13" s="22"/>
      <c r="L13" s="26">
        <v>0</v>
      </c>
      <c r="M13" s="22"/>
      <c r="N13" s="26">
        <v>0</v>
      </c>
      <c r="O13" s="22"/>
      <c r="P13" s="26">
        <v>0</v>
      </c>
      <c r="Q13" s="22"/>
      <c r="R13" s="26">
        <v>0</v>
      </c>
      <c r="S13" s="22"/>
      <c r="T13" s="33">
        <v>1750000</v>
      </c>
      <c r="U13" s="106"/>
      <c r="V13" s="33">
        <v>2699</v>
      </c>
      <c r="W13" s="22"/>
      <c r="X13" s="25">
        <v>3871011690</v>
      </c>
      <c r="Y13" s="22"/>
      <c r="Z13" s="25">
        <v>4695146662.5</v>
      </c>
      <c r="AB13" s="46">
        <f t="shared" si="0"/>
        <v>5.2177108534735683E-3</v>
      </c>
    </row>
    <row r="14" spans="1:38" ht="21.75" customHeight="1">
      <c r="A14" s="79" t="s">
        <v>23</v>
      </c>
      <c r="B14" s="79"/>
      <c r="C14" s="79"/>
      <c r="E14" s="118">
        <v>72634517</v>
      </c>
      <c r="F14" s="118"/>
      <c r="H14" s="25">
        <v>46471169788</v>
      </c>
      <c r="I14" s="22"/>
      <c r="J14" s="25">
        <v>44115630732.172302</v>
      </c>
      <c r="K14" s="22"/>
      <c r="L14" s="26">
        <v>0</v>
      </c>
      <c r="M14" s="22"/>
      <c r="N14" s="26">
        <v>0</v>
      </c>
      <c r="O14" s="22"/>
      <c r="P14" s="26">
        <v>0</v>
      </c>
      <c r="Q14" s="22"/>
      <c r="R14" s="26">
        <v>0</v>
      </c>
      <c r="S14" s="22"/>
      <c r="T14" s="33">
        <v>72634517</v>
      </c>
      <c r="U14" s="106"/>
      <c r="V14" s="33">
        <v>556</v>
      </c>
      <c r="W14" s="22"/>
      <c r="X14" s="25">
        <v>46471169788</v>
      </c>
      <c r="Y14" s="22"/>
      <c r="Z14" s="25">
        <v>40144501942.860603</v>
      </c>
      <c r="AB14" s="46">
        <f t="shared" si="0"/>
        <v>4.4612536849492831E-2</v>
      </c>
    </row>
    <row r="15" spans="1:38" ht="21.75" customHeight="1">
      <c r="A15" s="79" t="s">
        <v>24</v>
      </c>
      <c r="B15" s="79"/>
      <c r="C15" s="79"/>
      <c r="E15" s="118">
        <v>20000000</v>
      </c>
      <c r="F15" s="118"/>
      <c r="H15" s="25">
        <v>40360282376</v>
      </c>
      <c r="I15" s="22"/>
      <c r="J15" s="25">
        <v>60597288000</v>
      </c>
      <c r="K15" s="22"/>
      <c r="L15" s="26">
        <v>14084508</v>
      </c>
      <c r="M15" s="22"/>
      <c r="N15" s="26">
        <v>0</v>
      </c>
      <c r="O15" s="22"/>
      <c r="P15" s="26">
        <v>0</v>
      </c>
      <c r="Q15" s="22"/>
      <c r="R15" s="26">
        <v>0</v>
      </c>
      <c r="S15" s="22"/>
      <c r="T15" s="33">
        <v>34084508</v>
      </c>
      <c r="U15" s="106"/>
      <c r="V15" s="33">
        <v>2101</v>
      </c>
      <c r="W15" s="22"/>
      <c r="X15" s="25">
        <v>40360282376</v>
      </c>
      <c r="Y15" s="22"/>
      <c r="Z15" s="25">
        <v>71185462577.717407</v>
      </c>
      <c r="AB15" s="46">
        <f t="shared" si="0"/>
        <v>7.9108319164522517E-2</v>
      </c>
    </row>
    <row r="16" spans="1:38" ht="21.75" customHeight="1">
      <c r="A16" s="79" t="s">
        <v>25</v>
      </c>
      <c r="B16" s="79"/>
      <c r="C16" s="79"/>
      <c r="E16" s="118">
        <v>3400000</v>
      </c>
      <c r="F16" s="118"/>
      <c r="H16" s="25">
        <v>8158147631</v>
      </c>
      <c r="I16" s="22"/>
      <c r="J16" s="25">
        <v>14259249630</v>
      </c>
      <c r="K16" s="22"/>
      <c r="L16" s="26">
        <v>2369174</v>
      </c>
      <c r="M16" s="22"/>
      <c r="N16" s="26">
        <v>0</v>
      </c>
      <c r="O16" s="22"/>
      <c r="P16" s="25">
        <v>-1</v>
      </c>
      <c r="Q16" s="22"/>
      <c r="R16" s="33">
        <v>1</v>
      </c>
      <c r="S16" s="22"/>
      <c r="T16" s="33">
        <v>5769173</v>
      </c>
      <c r="U16" s="106"/>
      <c r="V16" s="33">
        <v>2438</v>
      </c>
      <c r="W16" s="22"/>
      <c r="X16" s="25">
        <v>8158146217</v>
      </c>
      <c r="Y16" s="22"/>
      <c r="Z16" s="25">
        <v>13981555573.544701</v>
      </c>
      <c r="AB16" s="46">
        <f t="shared" si="0"/>
        <v>1.5537685935817782E-2</v>
      </c>
    </row>
    <row r="17" spans="1:28" ht="21.75" customHeight="1">
      <c r="A17" s="79" t="s">
        <v>26</v>
      </c>
      <c r="B17" s="79"/>
      <c r="C17" s="79"/>
      <c r="E17" s="118">
        <v>350000</v>
      </c>
      <c r="F17" s="118"/>
      <c r="H17" s="25">
        <v>718151490</v>
      </c>
      <c r="I17" s="22"/>
      <c r="J17" s="25">
        <v>1094548455</v>
      </c>
      <c r="K17" s="22"/>
      <c r="L17" s="26">
        <v>0</v>
      </c>
      <c r="M17" s="22"/>
      <c r="N17" s="26">
        <v>0</v>
      </c>
      <c r="O17" s="22"/>
      <c r="P17" s="26">
        <v>0</v>
      </c>
      <c r="Q17" s="22"/>
      <c r="R17" s="26">
        <v>0</v>
      </c>
      <c r="S17" s="22"/>
      <c r="T17" s="33">
        <v>350000</v>
      </c>
      <c r="U17" s="106"/>
      <c r="V17" s="33">
        <v>3170</v>
      </c>
      <c r="W17" s="22"/>
      <c r="X17" s="25">
        <v>718151490</v>
      </c>
      <c r="Y17" s="22"/>
      <c r="Z17" s="25">
        <v>1102898475</v>
      </c>
      <c r="AB17" s="46">
        <f t="shared" si="0"/>
        <v>1.2256497521683002E-3</v>
      </c>
    </row>
    <row r="18" spans="1:28" ht="21.75" customHeight="1">
      <c r="A18" s="79" t="s">
        <v>27</v>
      </c>
      <c r="B18" s="79"/>
      <c r="C18" s="79"/>
      <c r="E18" s="118">
        <v>1891700</v>
      </c>
      <c r="F18" s="118"/>
      <c r="H18" s="25">
        <v>6613179564</v>
      </c>
      <c r="I18" s="22"/>
      <c r="J18" s="25">
        <v>4537512301.0050001</v>
      </c>
      <c r="K18" s="22"/>
      <c r="L18" s="26">
        <v>0</v>
      </c>
      <c r="M18" s="22"/>
      <c r="N18" s="26">
        <v>0</v>
      </c>
      <c r="O18" s="22"/>
      <c r="P18" s="26">
        <v>0</v>
      </c>
      <c r="Q18" s="22"/>
      <c r="R18" s="26">
        <v>0</v>
      </c>
      <c r="S18" s="22"/>
      <c r="T18" s="33">
        <v>1891700</v>
      </c>
      <c r="U18" s="106"/>
      <c r="V18" s="33">
        <v>2126</v>
      </c>
      <c r="W18" s="22"/>
      <c r="X18" s="25">
        <v>6613179564</v>
      </c>
      <c r="Y18" s="22"/>
      <c r="Z18" s="25">
        <v>3997824762.5100002</v>
      </c>
      <c r="AB18" s="46">
        <f t="shared" si="0"/>
        <v>4.4427778625613533E-3</v>
      </c>
    </row>
    <row r="19" spans="1:28" ht="21.75" customHeight="1">
      <c r="A19" s="79" t="s">
        <v>28</v>
      </c>
      <c r="B19" s="79"/>
      <c r="C19" s="79"/>
      <c r="E19" s="118">
        <v>850000</v>
      </c>
      <c r="F19" s="118"/>
      <c r="H19" s="25">
        <v>3312621228</v>
      </c>
      <c r="I19" s="22"/>
      <c r="J19" s="25">
        <v>4216263075</v>
      </c>
      <c r="K19" s="22"/>
      <c r="L19" s="26">
        <v>212500</v>
      </c>
      <c r="M19" s="22"/>
      <c r="N19" s="26">
        <v>0</v>
      </c>
      <c r="O19" s="22"/>
      <c r="P19" s="26">
        <v>0</v>
      </c>
      <c r="Q19" s="22"/>
      <c r="R19" s="26">
        <v>0</v>
      </c>
      <c r="S19" s="22"/>
      <c r="T19" s="33">
        <v>1062500</v>
      </c>
      <c r="U19" s="106"/>
      <c r="V19" s="33">
        <v>3896</v>
      </c>
      <c r="W19" s="22"/>
      <c r="X19" s="25">
        <v>3312621228</v>
      </c>
      <c r="Y19" s="22"/>
      <c r="Z19" s="25">
        <v>4114869975</v>
      </c>
      <c r="AB19" s="46">
        <f t="shared" si="0"/>
        <v>4.572850066787453E-3</v>
      </c>
    </row>
    <row r="20" spans="1:28" ht="21.75" customHeight="1">
      <c r="A20" s="79" t="s">
        <v>29</v>
      </c>
      <c r="B20" s="79"/>
      <c r="C20" s="79"/>
      <c r="E20" s="118">
        <v>3000000</v>
      </c>
      <c r="F20" s="118"/>
      <c r="H20" s="25">
        <v>10559936097</v>
      </c>
      <c r="I20" s="22"/>
      <c r="J20" s="25">
        <v>14433606000</v>
      </c>
      <c r="K20" s="22"/>
      <c r="L20" s="26">
        <v>1260000</v>
      </c>
      <c r="M20" s="22"/>
      <c r="N20" s="26">
        <v>0</v>
      </c>
      <c r="O20" s="22"/>
      <c r="P20" s="26">
        <v>0</v>
      </c>
      <c r="Q20" s="22"/>
      <c r="R20" s="26">
        <v>0</v>
      </c>
      <c r="S20" s="22"/>
      <c r="T20" s="33">
        <v>4260000</v>
      </c>
      <c r="U20" s="106"/>
      <c r="V20" s="33">
        <v>3437</v>
      </c>
      <c r="W20" s="22"/>
      <c r="X20" s="25">
        <v>10559936097</v>
      </c>
      <c r="Y20" s="22"/>
      <c r="Z20" s="25">
        <v>14554502361</v>
      </c>
      <c r="AB20" s="46">
        <f t="shared" si="0"/>
        <v>1.6174401013377582E-2</v>
      </c>
    </row>
    <row r="21" spans="1:28" ht="21.75" customHeight="1">
      <c r="A21" s="79" t="s">
        <v>30</v>
      </c>
      <c r="B21" s="79"/>
      <c r="C21" s="79"/>
      <c r="E21" s="118">
        <v>1100000</v>
      </c>
      <c r="F21" s="118"/>
      <c r="H21" s="25">
        <v>18629302220</v>
      </c>
      <c r="I21" s="22"/>
      <c r="J21" s="25">
        <v>10748662650</v>
      </c>
      <c r="K21" s="22"/>
      <c r="L21" s="26">
        <v>0</v>
      </c>
      <c r="M21" s="22"/>
      <c r="N21" s="26">
        <v>0</v>
      </c>
      <c r="O21" s="22"/>
      <c r="P21" s="25">
        <v>-1100000</v>
      </c>
      <c r="Q21" s="22"/>
      <c r="R21" s="25">
        <v>11022026523</v>
      </c>
      <c r="S21" s="22"/>
      <c r="T21" s="26">
        <v>0</v>
      </c>
      <c r="U21" s="24"/>
      <c r="V21" s="26">
        <v>0</v>
      </c>
      <c r="W21" s="22"/>
      <c r="X21" s="26">
        <v>0</v>
      </c>
      <c r="Y21" s="22"/>
      <c r="Z21" s="26">
        <v>0</v>
      </c>
      <c r="AB21" s="46">
        <f t="shared" si="0"/>
        <v>0</v>
      </c>
    </row>
    <row r="22" spans="1:28" ht="21.75" customHeight="1">
      <c r="A22" s="79" t="s">
        <v>31</v>
      </c>
      <c r="B22" s="79"/>
      <c r="C22" s="79"/>
      <c r="E22" s="118">
        <v>50170</v>
      </c>
      <c r="F22" s="118"/>
      <c r="H22" s="25">
        <v>3403539156</v>
      </c>
      <c r="I22" s="22"/>
      <c r="J22" s="25">
        <v>3083055419.0700002</v>
      </c>
      <c r="K22" s="22"/>
      <c r="L22" s="26">
        <v>0</v>
      </c>
      <c r="M22" s="22"/>
      <c r="N22" s="26">
        <v>0</v>
      </c>
      <c r="O22" s="22"/>
      <c r="P22" s="25">
        <v>-50170</v>
      </c>
      <c r="Q22" s="22"/>
      <c r="R22" s="25">
        <v>3247631341</v>
      </c>
      <c r="S22" s="22"/>
      <c r="T22" s="26">
        <v>0</v>
      </c>
      <c r="U22" s="24"/>
      <c r="V22" s="26">
        <v>0</v>
      </c>
      <c r="W22" s="22"/>
      <c r="X22" s="26">
        <v>0</v>
      </c>
      <c r="Y22" s="22"/>
      <c r="Z22" s="26">
        <v>0</v>
      </c>
      <c r="AB22" s="46">
        <f t="shared" si="0"/>
        <v>0</v>
      </c>
    </row>
    <row r="23" spans="1:28" ht="21.75" customHeight="1">
      <c r="A23" s="79" t="s">
        <v>32</v>
      </c>
      <c r="B23" s="79"/>
      <c r="C23" s="79"/>
      <c r="E23" s="118">
        <v>8660149</v>
      </c>
      <c r="F23" s="118"/>
      <c r="H23" s="25">
        <v>8392582424</v>
      </c>
      <c r="I23" s="22"/>
      <c r="J23" s="25">
        <v>12310328192.2335</v>
      </c>
      <c r="K23" s="22"/>
      <c r="L23" s="26">
        <v>0</v>
      </c>
      <c r="M23" s="22"/>
      <c r="N23" s="26">
        <v>0</v>
      </c>
      <c r="O23" s="22"/>
      <c r="P23" s="25">
        <v>0</v>
      </c>
      <c r="Q23" s="22"/>
      <c r="R23" s="26">
        <v>0</v>
      </c>
      <c r="S23" s="22"/>
      <c r="T23" s="33">
        <v>8660149</v>
      </c>
      <c r="U23" s="106"/>
      <c r="V23" s="33">
        <v>1439</v>
      </c>
      <c r="W23" s="22"/>
      <c r="X23" s="25">
        <v>8392582424</v>
      </c>
      <c r="Y23" s="22"/>
      <c r="Z23" s="25">
        <v>12387805782.254499</v>
      </c>
      <c r="AB23" s="46">
        <f t="shared" si="0"/>
        <v>1.3766553704709097E-2</v>
      </c>
    </row>
    <row r="24" spans="1:28" ht="21.75" customHeight="1">
      <c r="A24" s="79" t="s">
        <v>33</v>
      </c>
      <c r="B24" s="79"/>
      <c r="C24" s="79"/>
      <c r="E24" s="118">
        <v>8922398</v>
      </c>
      <c r="F24" s="118"/>
      <c r="H24" s="25">
        <v>21021488191</v>
      </c>
      <c r="I24" s="22"/>
      <c r="J24" s="25">
        <v>60399999274.238998</v>
      </c>
      <c r="K24" s="22"/>
      <c r="L24" s="26">
        <v>0</v>
      </c>
      <c r="M24" s="22"/>
      <c r="N24" s="26">
        <v>0</v>
      </c>
      <c r="O24" s="22"/>
      <c r="P24" s="25">
        <v>0</v>
      </c>
      <c r="Q24" s="22"/>
      <c r="R24" s="26">
        <v>0</v>
      </c>
      <c r="S24" s="22"/>
      <c r="T24" s="33">
        <v>8922398</v>
      </c>
      <c r="U24" s="106"/>
      <c r="V24" s="33">
        <v>6250</v>
      </c>
      <c r="W24" s="22"/>
      <c r="X24" s="25">
        <v>21021488191</v>
      </c>
      <c r="Y24" s="22"/>
      <c r="Z24" s="25">
        <v>55433185824.375</v>
      </c>
      <c r="AB24" s="46">
        <f t="shared" si="0"/>
        <v>6.1602832905852514E-2</v>
      </c>
    </row>
    <row r="25" spans="1:28" ht="21.75" customHeight="1">
      <c r="A25" s="79" t="s">
        <v>34</v>
      </c>
      <c r="B25" s="79"/>
      <c r="C25" s="79"/>
      <c r="E25" s="118">
        <v>1900000</v>
      </c>
      <c r="F25" s="118"/>
      <c r="H25" s="25">
        <v>4807312155</v>
      </c>
      <c r="I25" s="22"/>
      <c r="J25" s="25">
        <v>3934151685</v>
      </c>
      <c r="K25" s="22"/>
      <c r="L25" s="26">
        <v>0</v>
      </c>
      <c r="M25" s="22"/>
      <c r="N25" s="26">
        <v>0</v>
      </c>
      <c r="O25" s="22"/>
      <c r="P25" s="25">
        <v>-1900000</v>
      </c>
      <c r="Q25" s="22"/>
      <c r="R25" s="25">
        <v>4117355187</v>
      </c>
      <c r="S25" s="22"/>
      <c r="T25" s="26">
        <v>0</v>
      </c>
      <c r="U25" s="24"/>
      <c r="V25" s="26">
        <v>0</v>
      </c>
      <c r="W25" s="22"/>
      <c r="X25" s="25">
        <v>0</v>
      </c>
      <c r="Y25" s="22"/>
      <c r="Z25" s="25">
        <v>0</v>
      </c>
      <c r="AB25" s="46">
        <f t="shared" si="0"/>
        <v>0</v>
      </c>
    </row>
    <row r="26" spans="1:28" ht="21.75" customHeight="1">
      <c r="A26" s="79" t="s">
        <v>35</v>
      </c>
      <c r="B26" s="79"/>
      <c r="C26" s="79"/>
      <c r="E26" s="118">
        <v>428500</v>
      </c>
      <c r="F26" s="118"/>
      <c r="H26" s="25">
        <v>18306601308</v>
      </c>
      <c r="I26" s="22"/>
      <c r="J26" s="25">
        <v>22255909706.25</v>
      </c>
      <c r="K26" s="22"/>
      <c r="L26" s="26">
        <v>0</v>
      </c>
      <c r="M26" s="22"/>
      <c r="N26" s="26">
        <v>0</v>
      </c>
      <c r="O26" s="22"/>
      <c r="P26" s="25">
        <v>0</v>
      </c>
      <c r="Q26" s="22"/>
      <c r="R26" s="26">
        <v>0</v>
      </c>
      <c r="S26" s="22"/>
      <c r="T26" s="33">
        <v>428500</v>
      </c>
      <c r="U26" s="106"/>
      <c r="V26" s="33">
        <v>48050</v>
      </c>
      <c r="W26" s="22"/>
      <c r="X26" s="25">
        <v>18306601308</v>
      </c>
      <c r="Y26" s="22"/>
      <c r="Z26" s="25">
        <v>20466917921.25</v>
      </c>
      <c r="AB26" s="46">
        <f t="shared" si="0"/>
        <v>2.2744861332616318E-2</v>
      </c>
    </row>
    <row r="27" spans="1:28" ht="21.75" customHeight="1">
      <c r="A27" s="79" t="s">
        <v>36</v>
      </c>
      <c r="B27" s="79"/>
      <c r="C27" s="79"/>
      <c r="E27" s="118">
        <v>900000</v>
      </c>
      <c r="F27" s="118"/>
      <c r="H27" s="25">
        <v>2934412033</v>
      </c>
      <c r="I27" s="22"/>
      <c r="J27" s="25">
        <v>3516849495</v>
      </c>
      <c r="K27" s="22"/>
      <c r="L27" s="26">
        <v>0</v>
      </c>
      <c r="M27" s="22"/>
      <c r="N27" s="26">
        <v>0</v>
      </c>
      <c r="O27" s="22"/>
      <c r="P27" s="25">
        <v>0</v>
      </c>
      <c r="Q27" s="22"/>
      <c r="R27" s="26">
        <v>0</v>
      </c>
      <c r="S27" s="22"/>
      <c r="T27" s="33">
        <v>900000</v>
      </c>
      <c r="U27" s="106"/>
      <c r="V27" s="33">
        <v>3261</v>
      </c>
      <c r="W27" s="22"/>
      <c r="X27" s="25">
        <v>2934412033</v>
      </c>
      <c r="Y27" s="22"/>
      <c r="Z27" s="25">
        <v>2917437345</v>
      </c>
      <c r="AB27" s="46">
        <f t="shared" si="0"/>
        <v>3.2421446215761553E-3</v>
      </c>
    </row>
    <row r="28" spans="1:28" ht="21.75" customHeight="1">
      <c r="A28" s="79" t="s">
        <v>37</v>
      </c>
      <c r="B28" s="79"/>
      <c r="C28" s="79"/>
      <c r="E28" s="118">
        <v>1500000</v>
      </c>
      <c r="F28" s="118"/>
      <c r="H28" s="25">
        <v>9391019309</v>
      </c>
      <c r="I28" s="22"/>
      <c r="J28" s="25">
        <v>9602523000</v>
      </c>
      <c r="K28" s="22"/>
      <c r="L28" s="26">
        <v>0</v>
      </c>
      <c r="M28" s="22"/>
      <c r="N28" s="26">
        <v>0</v>
      </c>
      <c r="O28" s="22"/>
      <c r="P28" s="25">
        <v>-500000</v>
      </c>
      <c r="Q28" s="22"/>
      <c r="R28" s="25">
        <v>3310186535</v>
      </c>
      <c r="S28" s="22"/>
      <c r="T28" s="33">
        <v>1000000</v>
      </c>
      <c r="U28" s="106"/>
      <c r="V28" s="33">
        <v>6430</v>
      </c>
      <c r="W28" s="22"/>
      <c r="X28" s="25">
        <v>6260679538</v>
      </c>
      <c r="Y28" s="22"/>
      <c r="Z28" s="25">
        <v>6391741500</v>
      </c>
      <c r="AB28" s="46">
        <f t="shared" si="0"/>
        <v>7.1031346610564853E-3</v>
      </c>
    </row>
    <row r="29" spans="1:28" ht="21.75" customHeight="1">
      <c r="A29" s="79" t="s">
        <v>38</v>
      </c>
      <c r="B29" s="79"/>
      <c r="C29" s="79"/>
      <c r="E29" s="118">
        <v>617383</v>
      </c>
      <c r="F29" s="118"/>
      <c r="H29" s="25">
        <v>1854876906</v>
      </c>
      <c r="I29" s="22"/>
      <c r="J29" s="25">
        <v>1861994838.8691001</v>
      </c>
      <c r="K29" s="22"/>
      <c r="L29" s="26">
        <v>0</v>
      </c>
      <c r="M29" s="22"/>
      <c r="N29" s="26">
        <v>0</v>
      </c>
      <c r="O29" s="22"/>
      <c r="P29" s="25">
        <v>0</v>
      </c>
      <c r="Q29" s="22"/>
      <c r="R29" s="26">
        <v>0</v>
      </c>
      <c r="S29" s="22"/>
      <c r="T29" s="33">
        <v>617383</v>
      </c>
      <c r="U29" s="106"/>
      <c r="V29" s="33">
        <v>1000</v>
      </c>
      <c r="W29" s="22"/>
      <c r="X29" s="25">
        <v>1854876906</v>
      </c>
      <c r="Y29" s="22"/>
      <c r="Z29" s="25">
        <v>613709571.14999998</v>
      </c>
      <c r="AB29" s="46">
        <f t="shared" si="0"/>
        <v>6.820147101783882E-4</v>
      </c>
    </row>
    <row r="30" spans="1:28" ht="21.75" customHeight="1">
      <c r="A30" s="79" t="s">
        <v>39</v>
      </c>
      <c r="B30" s="79"/>
      <c r="C30" s="79"/>
      <c r="E30" s="118">
        <v>595000</v>
      </c>
      <c r="F30" s="118"/>
      <c r="H30" s="25">
        <v>11029405607</v>
      </c>
      <c r="I30" s="22"/>
      <c r="J30" s="25">
        <v>19577317725</v>
      </c>
      <c r="K30" s="22"/>
      <c r="L30" s="26">
        <v>0</v>
      </c>
      <c r="M30" s="22"/>
      <c r="N30" s="26">
        <v>0</v>
      </c>
      <c r="O30" s="22"/>
      <c r="P30" s="25">
        <v>0</v>
      </c>
      <c r="Q30" s="22"/>
      <c r="R30" s="26">
        <v>0</v>
      </c>
      <c r="S30" s="22"/>
      <c r="T30" s="33">
        <v>595000</v>
      </c>
      <c r="U30" s="106"/>
      <c r="V30" s="33">
        <v>27200</v>
      </c>
      <c r="W30" s="22"/>
      <c r="X30" s="25">
        <v>11029405607</v>
      </c>
      <c r="Y30" s="22"/>
      <c r="Z30" s="25">
        <v>16087705200</v>
      </c>
      <c r="AB30" s="46">
        <f t="shared" si="0"/>
        <v>1.7878247489041706E-2</v>
      </c>
    </row>
    <row r="31" spans="1:28" ht="21.75" customHeight="1">
      <c r="A31" s="79" t="s">
        <v>40</v>
      </c>
      <c r="B31" s="79"/>
      <c r="C31" s="79"/>
      <c r="E31" s="118">
        <v>800000</v>
      </c>
      <c r="F31" s="118"/>
      <c r="H31" s="25">
        <v>3972482991</v>
      </c>
      <c r="I31" s="22"/>
      <c r="J31" s="25">
        <v>3960295200</v>
      </c>
      <c r="K31" s="22"/>
      <c r="L31" s="26">
        <v>0</v>
      </c>
      <c r="M31" s="22"/>
      <c r="N31" s="26">
        <v>0</v>
      </c>
      <c r="O31" s="22"/>
      <c r="P31" s="25">
        <v>0</v>
      </c>
      <c r="Q31" s="22"/>
      <c r="R31" s="26">
        <v>0</v>
      </c>
      <c r="S31" s="22"/>
      <c r="T31" s="33">
        <v>800000</v>
      </c>
      <c r="U31" s="106"/>
      <c r="V31" s="33">
        <v>4713</v>
      </c>
      <c r="W31" s="22"/>
      <c r="X31" s="25">
        <v>3972482991</v>
      </c>
      <c r="Y31" s="22"/>
      <c r="Z31" s="25">
        <v>3747966120</v>
      </c>
      <c r="AB31" s="46">
        <f t="shared" si="0"/>
        <v>4.1651102528845055E-3</v>
      </c>
    </row>
    <row r="32" spans="1:28" ht="21.75" customHeight="1">
      <c r="A32" s="79" t="s">
        <v>41</v>
      </c>
      <c r="B32" s="79"/>
      <c r="C32" s="79"/>
      <c r="E32" s="118">
        <v>1117000</v>
      </c>
      <c r="F32" s="118"/>
      <c r="H32" s="25">
        <v>2695062839</v>
      </c>
      <c r="I32" s="22"/>
      <c r="J32" s="25">
        <v>3014610702.75</v>
      </c>
      <c r="K32" s="22"/>
      <c r="L32" s="26">
        <v>8145001</v>
      </c>
      <c r="M32" s="22"/>
      <c r="N32" s="26">
        <v>0</v>
      </c>
      <c r="O32" s="22"/>
      <c r="P32" s="25">
        <v>0</v>
      </c>
      <c r="Q32" s="22"/>
      <c r="R32" s="26">
        <v>0</v>
      </c>
      <c r="S32" s="22"/>
      <c r="T32" s="33">
        <v>9262001</v>
      </c>
      <c r="U32" s="106"/>
      <c r="V32" s="33">
        <v>356</v>
      </c>
      <c r="W32" s="22"/>
      <c r="X32" s="25">
        <v>2695062839</v>
      </c>
      <c r="Y32" s="22"/>
      <c r="Z32" s="25">
        <v>3277653585.4818001</v>
      </c>
      <c r="AB32" s="46">
        <f t="shared" si="0"/>
        <v>3.6424524974878665E-3</v>
      </c>
    </row>
    <row r="33" spans="1:28" ht="21.75" customHeight="1">
      <c r="A33" s="79" t="s">
        <v>42</v>
      </c>
      <c r="B33" s="79"/>
      <c r="C33" s="79"/>
      <c r="E33" s="118">
        <v>29800000</v>
      </c>
      <c r="F33" s="118"/>
      <c r="H33" s="25">
        <v>36780251048</v>
      </c>
      <c r="I33" s="22"/>
      <c r="J33" s="25">
        <v>38361383550</v>
      </c>
      <c r="K33" s="22"/>
      <c r="L33" s="26">
        <v>0</v>
      </c>
      <c r="M33" s="22"/>
      <c r="N33" s="26">
        <v>0</v>
      </c>
      <c r="O33" s="22"/>
      <c r="P33" s="25">
        <v>-14200000</v>
      </c>
      <c r="Q33" s="22"/>
      <c r="R33" s="25">
        <v>18964287329</v>
      </c>
      <c r="S33" s="22"/>
      <c r="T33" s="33">
        <v>15600000</v>
      </c>
      <c r="U33" s="106"/>
      <c r="V33" s="33">
        <v>1306</v>
      </c>
      <c r="W33" s="22"/>
      <c r="X33" s="25">
        <v>19254091156</v>
      </c>
      <c r="Y33" s="22"/>
      <c r="Z33" s="25">
        <v>20252377080</v>
      </c>
      <c r="AB33" s="46">
        <f t="shared" si="0"/>
        <v>2.2506442353110483E-2</v>
      </c>
    </row>
    <row r="34" spans="1:28" ht="21.75" customHeight="1">
      <c r="A34" s="79" t="s">
        <v>43</v>
      </c>
      <c r="B34" s="79"/>
      <c r="C34" s="79"/>
      <c r="E34" s="118">
        <v>800000</v>
      </c>
      <c r="F34" s="118"/>
      <c r="H34" s="25">
        <v>6037597681</v>
      </c>
      <c r="I34" s="22"/>
      <c r="J34" s="25">
        <v>6568682400</v>
      </c>
      <c r="K34" s="22"/>
      <c r="L34" s="26">
        <v>0</v>
      </c>
      <c r="M34" s="22"/>
      <c r="N34" s="26">
        <v>0</v>
      </c>
      <c r="O34" s="22"/>
      <c r="P34" s="25">
        <v>0</v>
      </c>
      <c r="Q34" s="22"/>
      <c r="R34" s="26">
        <v>0</v>
      </c>
      <c r="S34" s="22"/>
      <c r="T34" s="33">
        <v>800000</v>
      </c>
      <c r="U34" s="106"/>
      <c r="V34" s="33">
        <v>8060</v>
      </c>
      <c r="W34" s="22"/>
      <c r="X34" s="25">
        <v>6037597681</v>
      </c>
      <c r="Y34" s="22"/>
      <c r="Z34" s="25">
        <v>6409634400</v>
      </c>
      <c r="AB34" s="46">
        <f t="shared" si="0"/>
        <v>7.1230190193611537E-3</v>
      </c>
    </row>
    <row r="35" spans="1:28" ht="21.75" customHeight="1">
      <c r="A35" s="79" t="s">
        <v>44</v>
      </c>
      <c r="B35" s="79"/>
      <c r="C35" s="79"/>
      <c r="E35" s="118">
        <v>2000000</v>
      </c>
      <c r="F35" s="118"/>
      <c r="H35" s="25">
        <v>6832406261</v>
      </c>
      <c r="I35" s="22"/>
      <c r="J35" s="25">
        <v>9053807400</v>
      </c>
      <c r="K35" s="22"/>
      <c r="L35" s="26">
        <v>0</v>
      </c>
      <c r="M35" s="22"/>
      <c r="N35" s="26">
        <v>0</v>
      </c>
      <c r="O35" s="22"/>
      <c r="P35" s="25">
        <v>-2000000</v>
      </c>
      <c r="Q35" s="22"/>
      <c r="R35" s="25">
        <v>9190986346</v>
      </c>
      <c r="S35" s="22"/>
      <c r="T35" s="26">
        <v>0</v>
      </c>
      <c r="U35" s="24"/>
      <c r="V35" s="26">
        <v>0</v>
      </c>
      <c r="W35" s="22"/>
      <c r="X35" s="25">
        <v>0</v>
      </c>
      <c r="Y35" s="22"/>
      <c r="Z35" s="25">
        <v>0</v>
      </c>
      <c r="AB35" s="46">
        <f t="shared" si="0"/>
        <v>0</v>
      </c>
    </row>
    <row r="36" spans="1:28" ht="21.75" customHeight="1">
      <c r="A36" s="79" t="s">
        <v>45</v>
      </c>
      <c r="B36" s="79"/>
      <c r="C36" s="79"/>
      <c r="E36" s="118">
        <v>34949</v>
      </c>
      <c r="F36" s="118"/>
      <c r="H36" s="25">
        <v>148925039</v>
      </c>
      <c r="I36" s="22"/>
      <c r="J36" s="25">
        <v>219910868.33849999</v>
      </c>
      <c r="K36" s="22"/>
      <c r="L36" s="26">
        <v>0</v>
      </c>
      <c r="M36" s="22"/>
      <c r="N36" s="26">
        <v>0</v>
      </c>
      <c r="O36" s="22"/>
      <c r="P36" s="25">
        <v>-34949</v>
      </c>
      <c r="Q36" s="22"/>
      <c r="R36" s="25">
        <v>228596136</v>
      </c>
      <c r="S36" s="22"/>
      <c r="T36" s="26">
        <v>0</v>
      </c>
      <c r="U36" s="24"/>
      <c r="V36" s="26">
        <v>0</v>
      </c>
      <c r="W36" s="22"/>
      <c r="X36" s="25">
        <v>0</v>
      </c>
      <c r="Y36" s="22"/>
      <c r="Z36" s="25">
        <v>0</v>
      </c>
      <c r="AB36" s="46">
        <f t="shared" si="0"/>
        <v>0</v>
      </c>
    </row>
    <row r="37" spans="1:28" ht="21.75" customHeight="1">
      <c r="A37" s="79" t="s">
        <v>46</v>
      </c>
      <c r="B37" s="79"/>
      <c r="C37" s="79"/>
      <c r="E37" s="118">
        <v>700000</v>
      </c>
      <c r="F37" s="118"/>
      <c r="H37" s="25">
        <v>9188493978</v>
      </c>
      <c r="I37" s="22"/>
      <c r="J37" s="25">
        <v>16331247450</v>
      </c>
      <c r="K37" s="22"/>
      <c r="L37" s="26">
        <v>0</v>
      </c>
      <c r="M37" s="22"/>
      <c r="N37" s="26">
        <v>0</v>
      </c>
      <c r="O37" s="22"/>
      <c r="P37" s="25">
        <v>0</v>
      </c>
      <c r="Q37" s="22"/>
      <c r="R37" s="26">
        <v>0</v>
      </c>
      <c r="S37" s="22"/>
      <c r="T37" s="33">
        <v>700000</v>
      </c>
      <c r="U37" s="106"/>
      <c r="V37" s="33">
        <v>23130</v>
      </c>
      <c r="W37" s="22"/>
      <c r="X37" s="25">
        <v>9188493978</v>
      </c>
      <c r="Y37" s="22"/>
      <c r="Z37" s="25">
        <v>16094663550</v>
      </c>
      <c r="AB37" s="46">
        <f t="shared" si="0"/>
        <v>1.7885980295049075E-2</v>
      </c>
    </row>
    <row r="38" spans="1:28" ht="21.75" customHeight="1">
      <c r="A38" s="79" t="s">
        <v>47</v>
      </c>
      <c r="B38" s="79"/>
      <c r="C38" s="79"/>
      <c r="E38" s="118">
        <v>1000000</v>
      </c>
      <c r="F38" s="118"/>
      <c r="H38" s="25">
        <v>5765170532</v>
      </c>
      <c r="I38" s="22"/>
      <c r="J38" s="25">
        <v>4860904500</v>
      </c>
      <c r="K38" s="22"/>
      <c r="L38" s="26">
        <v>0</v>
      </c>
      <c r="M38" s="22"/>
      <c r="N38" s="26">
        <v>0</v>
      </c>
      <c r="O38" s="22"/>
      <c r="P38" s="25">
        <v>0</v>
      </c>
      <c r="Q38" s="22"/>
      <c r="R38" s="26">
        <v>0</v>
      </c>
      <c r="S38" s="22"/>
      <c r="T38" s="33">
        <v>1000000</v>
      </c>
      <c r="U38" s="106"/>
      <c r="V38" s="33">
        <v>3985</v>
      </c>
      <c r="W38" s="22"/>
      <c r="X38" s="25">
        <v>5765170532</v>
      </c>
      <c r="Y38" s="22"/>
      <c r="Z38" s="25">
        <v>3961289250</v>
      </c>
      <c r="AB38" s="46">
        <f t="shared" si="0"/>
        <v>4.4021759913390503E-3</v>
      </c>
    </row>
    <row r="39" spans="1:28" ht="21.75" customHeight="1">
      <c r="A39" s="79" t="s">
        <v>48</v>
      </c>
      <c r="B39" s="79"/>
      <c r="C39" s="79"/>
      <c r="E39" s="118">
        <v>385000</v>
      </c>
      <c r="F39" s="118"/>
      <c r="H39" s="25">
        <v>15953472612</v>
      </c>
      <c r="I39" s="22"/>
      <c r="J39" s="25">
        <v>19786068225</v>
      </c>
      <c r="K39" s="22"/>
      <c r="L39" s="26">
        <v>0</v>
      </c>
      <c r="M39" s="22"/>
      <c r="N39" s="26">
        <v>0</v>
      </c>
      <c r="O39" s="22"/>
      <c r="P39" s="25">
        <v>0</v>
      </c>
      <c r="Q39" s="22"/>
      <c r="R39" s="26">
        <v>0</v>
      </c>
      <c r="S39" s="22"/>
      <c r="T39" s="33">
        <v>385000</v>
      </c>
      <c r="U39" s="106"/>
      <c r="V39" s="33">
        <v>48250</v>
      </c>
      <c r="W39" s="22"/>
      <c r="X39" s="25">
        <v>15953472612</v>
      </c>
      <c r="Y39" s="22"/>
      <c r="Z39" s="25">
        <v>18465721312.5</v>
      </c>
      <c r="AB39" s="46">
        <f t="shared" si="0"/>
        <v>2.0520933942060737E-2</v>
      </c>
    </row>
    <row r="40" spans="1:28" ht="21.75" customHeight="1">
      <c r="A40" s="79" t="s">
        <v>49</v>
      </c>
      <c r="B40" s="79"/>
      <c r="C40" s="79"/>
      <c r="E40" s="118">
        <v>4428997</v>
      </c>
      <c r="F40" s="118"/>
      <c r="H40" s="25">
        <v>20685131350</v>
      </c>
      <c r="I40" s="22"/>
      <c r="J40" s="25">
        <v>48385062701.671501</v>
      </c>
      <c r="K40" s="22"/>
      <c r="L40" s="26">
        <v>0</v>
      </c>
      <c r="M40" s="22"/>
      <c r="N40" s="26">
        <v>0</v>
      </c>
      <c r="O40" s="22"/>
      <c r="P40" s="25">
        <v>0</v>
      </c>
      <c r="Q40" s="22"/>
      <c r="R40" s="26">
        <v>0</v>
      </c>
      <c r="S40" s="22"/>
      <c r="T40" s="33">
        <v>4428997</v>
      </c>
      <c r="U40" s="106"/>
      <c r="V40" s="33">
        <v>10640</v>
      </c>
      <c r="W40" s="22"/>
      <c r="X40" s="25">
        <v>20685131350</v>
      </c>
      <c r="Y40" s="22"/>
      <c r="Z40" s="25">
        <v>46844137137.924004</v>
      </c>
      <c r="AB40" s="46">
        <f t="shared" si="0"/>
        <v>5.2057833404506634E-2</v>
      </c>
    </row>
    <row r="41" spans="1:28" ht="21.75" customHeight="1">
      <c r="A41" s="79" t="s">
        <v>50</v>
      </c>
      <c r="B41" s="79"/>
      <c r="C41" s="79"/>
      <c r="E41" s="118">
        <v>294172</v>
      </c>
      <c r="F41" s="118"/>
      <c r="H41" s="25">
        <v>6673182478</v>
      </c>
      <c r="I41" s="22"/>
      <c r="J41" s="25">
        <v>25759425491.694</v>
      </c>
      <c r="K41" s="22"/>
      <c r="L41" s="26">
        <v>0</v>
      </c>
      <c r="M41" s="22"/>
      <c r="N41" s="26">
        <v>0</v>
      </c>
      <c r="O41" s="22"/>
      <c r="P41" s="25">
        <v>0</v>
      </c>
      <c r="Q41" s="22"/>
      <c r="R41" s="26">
        <v>0</v>
      </c>
      <c r="S41" s="22"/>
      <c r="T41" s="33">
        <v>294172</v>
      </c>
      <c r="U41" s="106"/>
      <c r="V41" s="33">
        <v>83070</v>
      </c>
      <c r="W41" s="22"/>
      <c r="X41" s="25">
        <v>6673182478</v>
      </c>
      <c r="Y41" s="22"/>
      <c r="Z41" s="25">
        <v>24291468675.161999</v>
      </c>
      <c r="AB41" s="46">
        <f t="shared" si="0"/>
        <v>2.6995079997291983E-2</v>
      </c>
    </row>
    <row r="42" spans="1:28" ht="21.75" customHeight="1">
      <c r="A42" s="79" t="s">
        <v>51</v>
      </c>
      <c r="B42" s="79"/>
      <c r="C42" s="79"/>
      <c r="E42" s="118">
        <v>1000000</v>
      </c>
      <c r="F42" s="118"/>
      <c r="H42" s="25">
        <v>45897553415</v>
      </c>
      <c r="I42" s="22"/>
      <c r="J42" s="25">
        <v>58450140000</v>
      </c>
      <c r="K42" s="22"/>
      <c r="L42" s="26">
        <v>0</v>
      </c>
      <c r="M42" s="22"/>
      <c r="N42" s="26">
        <v>0</v>
      </c>
      <c r="O42" s="22"/>
      <c r="P42" s="25">
        <v>0</v>
      </c>
      <c r="Q42" s="22"/>
      <c r="R42" s="26">
        <v>0</v>
      </c>
      <c r="S42" s="22"/>
      <c r="T42" s="33">
        <v>1000000</v>
      </c>
      <c r="U42" s="106"/>
      <c r="V42" s="33">
        <v>68030</v>
      </c>
      <c r="W42" s="22"/>
      <c r="X42" s="25">
        <v>45897553415</v>
      </c>
      <c r="Y42" s="22"/>
      <c r="Z42" s="25">
        <v>67625221500</v>
      </c>
      <c r="AB42" s="46">
        <f t="shared" si="0"/>
        <v>7.5151827525921103E-2</v>
      </c>
    </row>
    <row r="43" spans="1:28" ht="21.75" customHeight="1">
      <c r="A43" s="79" t="s">
        <v>52</v>
      </c>
      <c r="B43" s="79"/>
      <c r="C43" s="79"/>
      <c r="E43" s="118">
        <v>8117981</v>
      </c>
      <c r="F43" s="118"/>
      <c r="H43" s="25">
        <v>35036734211</v>
      </c>
      <c r="I43" s="22"/>
      <c r="J43" s="25">
        <v>34054045435.070999</v>
      </c>
      <c r="K43" s="22"/>
      <c r="L43" s="26">
        <v>0</v>
      </c>
      <c r="M43" s="22"/>
      <c r="N43" s="26">
        <v>0</v>
      </c>
      <c r="O43" s="22"/>
      <c r="P43" s="25">
        <v>0</v>
      </c>
      <c r="Q43" s="22"/>
      <c r="R43" s="26">
        <v>0</v>
      </c>
      <c r="S43" s="22"/>
      <c r="T43" s="33">
        <v>8117981</v>
      </c>
      <c r="U43" s="106"/>
      <c r="V43" s="33">
        <v>3774</v>
      </c>
      <c r="W43" s="22"/>
      <c r="X43" s="25">
        <v>35036734211</v>
      </c>
      <c r="Y43" s="22"/>
      <c r="Z43" s="25">
        <v>30454968595.250702</v>
      </c>
      <c r="AB43" s="46">
        <f t="shared" si="0"/>
        <v>3.3844570064404514E-2</v>
      </c>
    </row>
    <row r="44" spans="1:28" ht="21.75" customHeight="1">
      <c r="A44" s="79" t="s">
        <v>53</v>
      </c>
      <c r="B44" s="79"/>
      <c r="C44" s="79"/>
      <c r="E44" s="118">
        <v>250000</v>
      </c>
      <c r="F44" s="118"/>
      <c r="H44" s="25">
        <v>1824905501</v>
      </c>
      <c r="I44" s="22"/>
      <c r="J44" s="25">
        <v>1930942125</v>
      </c>
      <c r="K44" s="22"/>
      <c r="L44" s="26">
        <v>0</v>
      </c>
      <c r="M44" s="22"/>
      <c r="N44" s="26">
        <v>0</v>
      </c>
      <c r="O44" s="22"/>
      <c r="P44" s="25">
        <v>0</v>
      </c>
      <c r="Q44" s="22"/>
      <c r="R44" s="26">
        <v>0</v>
      </c>
      <c r="S44" s="22"/>
      <c r="T44" s="33">
        <v>250000</v>
      </c>
      <c r="U44" s="106"/>
      <c r="V44" s="33">
        <v>6970</v>
      </c>
      <c r="W44" s="22"/>
      <c r="X44" s="25">
        <v>1824905501</v>
      </c>
      <c r="Y44" s="22"/>
      <c r="Z44" s="25">
        <v>1732132125</v>
      </c>
      <c r="AB44" s="46">
        <f t="shared" si="0"/>
        <v>1.9249163525491332E-3</v>
      </c>
    </row>
    <row r="45" spans="1:28" ht="21.75" customHeight="1">
      <c r="A45" s="79" t="s">
        <v>54</v>
      </c>
      <c r="B45" s="79"/>
      <c r="C45" s="79"/>
      <c r="E45" s="118">
        <v>2974999</v>
      </c>
      <c r="F45" s="118"/>
      <c r="H45" s="25">
        <v>7014663014</v>
      </c>
      <c r="I45" s="22"/>
      <c r="J45" s="25">
        <v>6621389675.5720501</v>
      </c>
      <c r="K45" s="22"/>
      <c r="L45" s="26">
        <v>0</v>
      </c>
      <c r="M45" s="22"/>
      <c r="N45" s="26">
        <v>0</v>
      </c>
      <c r="O45" s="22"/>
      <c r="P45" s="25">
        <v>-2974999</v>
      </c>
      <c r="Q45" s="22"/>
      <c r="R45" s="25">
        <v>6772211941</v>
      </c>
      <c r="S45" s="22"/>
      <c r="T45" s="26">
        <v>0</v>
      </c>
      <c r="U45" s="24"/>
      <c r="V45" s="26">
        <v>0</v>
      </c>
      <c r="W45" s="22"/>
      <c r="X45" s="26">
        <v>0</v>
      </c>
      <c r="Y45" s="22"/>
      <c r="Z45" s="26">
        <v>0</v>
      </c>
      <c r="AB45" s="46">
        <f t="shared" si="0"/>
        <v>0</v>
      </c>
    </row>
    <row r="46" spans="1:28" ht="21.75" customHeight="1">
      <c r="A46" s="79" t="s">
        <v>55</v>
      </c>
      <c r="B46" s="79"/>
      <c r="C46" s="79"/>
      <c r="E46" s="118">
        <v>5120</v>
      </c>
      <c r="F46" s="118"/>
      <c r="H46" s="25">
        <v>16880933</v>
      </c>
      <c r="I46" s="22"/>
      <c r="J46" s="25">
        <v>17462198.015999999</v>
      </c>
      <c r="K46" s="22"/>
      <c r="L46" s="26">
        <v>0</v>
      </c>
      <c r="M46" s="22"/>
      <c r="N46" s="26">
        <v>0</v>
      </c>
      <c r="O46" s="22"/>
      <c r="P46" s="25">
        <v>-5120</v>
      </c>
      <c r="Q46" s="22"/>
      <c r="R46" s="25">
        <v>17681050</v>
      </c>
      <c r="S46" s="22"/>
      <c r="T46" s="26">
        <v>0</v>
      </c>
      <c r="U46" s="24"/>
      <c r="V46" s="26">
        <v>0</v>
      </c>
      <c r="W46" s="22"/>
      <c r="X46" s="26">
        <v>0</v>
      </c>
      <c r="Y46" s="22"/>
      <c r="Z46" s="26">
        <v>0</v>
      </c>
      <c r="AB46" s="46">
        <f t="shared" si="0"/>
        <v>0</v>
      </c>
    </row>
    <row r="47" spans="1:28" ht="21.75" customHeight="1">
      <c r="A47" s="79" t="s">
        <v>56</v>
      </c>
      <c r="B47" s="79"/>
      <c r="C47" s="79"/>
      <c r="E47" s="118">
        <v>10000000</v>
      </c>
      <c r="F47" s="118"/>
      <c r="H47" s="25">
        <v>20205626415</v>
      </c>
      <c r="I47" s="22"/>
      <c r="J47" s="25">
        <v>53877510000</v>
      </c>
      <c r="K47" s="22"/>
      <c r="L47" s="26">
        <v>3888889</v>
      </c>
      <c r="M47" s="22"/>
      <c r="N47" s="26">
        <v>0</v>
      </c>
      <c r="O47" s="22"/>
      <c r="P47" s="25">
        <v>-1</v>
      </c>
      <c r="Q47" s="22"/>
      <c r="R47" s="25">
        <v>1</v>
      </c>
      <c r="S47" s="22"/>
      <c r="T47" s="26">
        <v>13888888</v>
      </c>
      <c r="U47" s="24"/>
      <c r="V47" s="26">
        <v>3866</v>
      </c>
      <c r="W47" s="22"/>
      <c r="X47" s="25">
        <v>20205624960</v>
      </c>
      <c r="Y47" s="22"/>
      <c r="Z47" s="25">
        <v>53374959080.002403</v>
      </c>
      <c r="AB47" s="46">
        <f t="shared" si="0"/>
        <v>5.9315527993996107E-2</v>
      </c>
    </row>
    <row r="48" spans="1:28" ht="21.75" customHeight="1">
      <c r="A48" s="79" t="s">
        <v>57</v>
      </c>
      <c r="B48" s="79"/>
      <c r="C48" s="79"/>
      <c r="E48" s="118">
        <v>78373</v>
      </c>
      <c r="F48" s="118"/>
      <c r="H48" s="25">
        <v>362995361</v>
      </c>
      <c r="I48" s="22"/>
      <c r="J48" s="25">
        <v>305160468.10605001</v>
      </c>
      <c r="K48" s="22"/>
      <c r="L48" s="26">
        <v>0</v>
      </c>
      <c r="M48" s="22"/>
      <c r="N48" s="26">
        <v>0</v>
      </c>
      <c r="O48" s="22"/>
      <c r="P48" s="25">
        <v>-78373</v>
      </c>
      <c r="Q48" s="22"/>
      <c r="R48" s="25">
        <v>302990087</v>
      </c>
      <c r="S48" s="22"/>
      <c r="T48" s="26">
        <v>0</v>
      </c>
      <c r="U48" s="24"/>
      <c r="V48" s="26">
        <v>0</v>
      </c>
      <c r="W48" s="22"/>
      <c r="X48" s="26">
        <v>0</v>
      </c>
      <c r="Y48" s="22"/>
      <c r="Z48" s="26">
        <v>0</v>
      </c>
      <c r="AB48" s="46">
        <f t="shared" si="0"/>
        <v>0</v>
      </c>
    </row>
    <row r="49" spans="1:28" ht="21.75" customHeight="1">
      <c r="A49" s="79" t="s">
        <v>58</v>
      </c>
      <c r="B49" s="79"/>
      <c r="C49" s="79"/>
      <c r="E49" s="118">
        <v>2000000</v>
      </c>
      <c r="F49" s="118"/>
      <c r="H49" s="25">
        <v>31967416093</v>
      </c>
      <c r="I49" s="22"/>
      <c r="J49" s="25">
        <v>23221008000</v>
      </c>
      <c r="K49" s="22"/>
      <c r="L49" s="26">
        <v>0</v>
      </c>
      <c r="M49" s="22"/>
      <c r="N49" s="26">
        <v>0</v>
      </c>
      <c r="O49" s="22"/>
      <c r="P49" s="25">
        <v>-2000000</v>
      </c>
      <c r="Q49" s="22"/>
      <c r="R49" s="25">
        <v>24274701127</v>
      </c>
      <c r="S49" s="22"/>
      <c r="T49" s="26">
        <v>0</v>
      </c>
      <c r="U49" s="24"/>
      <c r="V49" s="26">
        <v>0</v>
      </c>
      <c r="W49" s="22"/>
      <c r="X49" s="26">
        <v>0</v>
      </c>
      <c r="Y49" s="22"/>
      <c r="Z49" s="26">
        <v>0</v>
      </c>
      <c r="AB49" s="46">
        <f t="shared" si="0"/>
        <v>0</v>
      </c>
    </row>
    <row r="50" spans="1:28" ht="21.75" customHeight="1">
      <c r="A50" s="79" t="s">
        <v>59</v>
      </c>
      <c r="B50" s="79"/>
      <c r="C50" s="79"/>
      <c r="E50" s="118">
        <v>1200000</v>
      </c>
      <c r="F50" s="118"/>
      <c r="H50" s="25">
        <v>17912249568</v>
      </c>
      <c r="I50" s="22"/>
      <c r="J50" s="25">
        <v>18119543400</v>
      </c>
      <c r="K50" s="22"/>
      <c r="L50" s="26">
        <v>0</v>
      </c>
      <c r="M50" s="22"/>
      <c r="N50" s="26">
        <v>0</v>
      </c>
      <c r="O50" s="22"/>
      <c r="P50" s="25">
        <v>-96650</v>
      </c>
      <c r="Q50" s="22"/>
      <c r="R50" s="25">
        <v>1466103494</v>
      </c>
      <c r="S50" s="22"/>
      <c r="T50" s="33">
        <v>1103350</v>
      </c>
      <c r="U50" s="106"/>
      <c r="V50" s="33">
        <v>13770</v>
      </c>
      <c r="W50" s="22"/>
      <c r="X50" s="25">
        <v>16469567135</v>
      </c>
      <c r="Y50" s="22"/>
      <c r="Z50" s="25">
        <v>15102730379.475</v>
      </c>
      <c r="AB50" s="46">
        <f t="shared" si="0"/>
        <v>1.6783646152623607E-2</v>
      </c>
    </row>
    <row r="51" spans="1:28" ht="21.75" customHeight="1">
      <c r="A51" s="79" t="s">
        <v>60</v>
      </c>
      <c r="B51" s="79"/>
      <c r="C51" s="79"/>
      <c r="E51" s="118">
        <v>5000000</v>
      </c>
      <c r="F51" s="118"/>
      <c r="H51" s="25">
        <v>11094840070</v>
      </c>
      <c r="I51" s="22"/>
      <c r="J51" s="25">
        <v>41302777500</v>
      </c>
      <c r="K51" s="22"/>
      <c r="L51" s="26">
        <v>2500000</v>
      </c>
      <c r="M51" s="22"/>
      <c r="N51" s="26">
        <v>23321622400</v>
      </c>
      <c r="O51" s="22"/>
      <c r="P51" s="25">
        <v>-1000000</v>
      </c>
      <c r="Q51" s="22"/>
      <c r="R51" s="25">
        <v>8866926045</v>
      </c>
      <c r="S51" s="22"/>
      <c r="T51" s="33">
        <v>6500000</v>
      </c>
      <c r="U51" s="106"/>
      <c r="V51" s="33">
        <v>9080</v>
      </c>
      <c r="W51" s="22"/>
      <c r="X51" s="25">
        <v>32197494455</v>
      </c>
      <c r="Y51" s="22"/>
      <c r="Z51" s="25">
        <v>58668831000</v>
      </c>
      <c r="AB51" s="46">
        <f t="shared" si="0"/>
        <v>6.5198601507862178E-2</v>
      </c>
    </row>
    <row r="52" spans="1:28" ht="21.75" customHeight="1">
      <c r="A52" s="79" t="s">
        <v>61</v>
      </c>
      <c r="B52" s="79"/>
      <c r="C52" s="79"/>
      <c r="E52" s="118">
        <v>350000</v>
      </c>
      <c r="F52" s="118"/>
      <c r="H52" s="25">
        <v>2909039013</v>
      </c>
      <c r="I52" s="22"/>
      <c r="J52" s="25">
        <v>1593114232.5</v>
      </c>
      <c r="K52" s="22"/>
      <c r="L52" s="26">
        <v>0</v>
      </c>
      <c r="M52" s="22"/>
      <c r="N52" s="26">
        <v>0</v>
      </c>
      <c r="O52" s="22"/>
      <c r="P52" s="26">
        <v>0</v>
      </c>
      <c r="Q52" s="24"/>
      <c r="R52" s="26">
        <v>0</v>
      </c>
      <c r="S52" s="22"/>
      <c r="T52" s="33">
        <v>350000</v>
      </c>
      <c r="U52" s="106"/>
      <c r="V52" s="33">
        <v>3837</v>
      </c>
      <c r="W52" s="22"/>
      <c r="X52" s="25">
        <v>2909039013</v>
      </c>
      <c r="Y52" s="22"/>
      <c r="Z52" s="25">
        <v>1334959447.5</v>
      </c>
      <c r="AB52" s="46">
        <f t="shared" si="0"/>
        <v>1.4835388325141225E-3</v>
      </c>
    </row>
    <row r="53" spans="1:28" ht="21.75" customHeight="1">
      <c r="A53" s="79" t="s">
        <v>62</v>
      </c>
      <c r="B53" s="79"/>
      <c r="C53" s="79"/>
      <c r="E53" s="118">
        <v>225000</v>
      </c>
      <c r="F53" s="118"/>
      <c r="H53" s="25">
        <v>1480155260</v>
      </c>
      <c r="I53" s="22"/>
      <c r="J53" s="25">
        <v>2923252537.5</v>
      </c>
      <c r="K53" s="22"/>
      <c r="L53" s="26">
        <v>0</v>
      </c>
      <c r="M53" s="22"/>
      <c r="N53" s="26">
        <v>0</v>
      </c>
      <c r="O53" s="22"/>
      <c r="P53" s="26">
        <v>0</v>
      </c>
      <c r="Q53" s="24"/>
      <c r="R53" s="26">
        <v>0</v>
      </c>
      <c r="S53" s="22"/>
      <c r="T53" s="33">
        <v>225000</v>
      </c>
      <c r="U53" s="106"/>
      <c r="V53" s="33">
        <v>13600</v>
      </c>
      <c r="W53" s="22"/>
      <c r="X53" s="25">
        <v>1480155260</v>
      </c>
      <c r="Y53" s="22"/>
      <c r="Z53" s="25">
        <v>3041793000</v>
      </c>
      <c r="AB53" s="46">
        <f t="shared" si="0"/>
        <v>3.3803409117935997E-3</v>
      </c>
    </row>
    <row r="54" spans="1:28" ht="21.75" customHeight="1">
      <c r="A54" s="79" t="s">
        <v>63</v>
      </c>
      <c r="B54" s="79"/>
      <c r="C54" s="79"/>
      <c r="E54" s="118">
        <v>281250</v>
      </c>
      <c r="F54" s="118"/>
      <c r="H54" s="25">
        <v>2372902604</v>
      </c>
      <c r="I54" s="22"/>
      <c r="J54" s="25">
        <v>4148916187.5</v>
      </c>
      <c r="K54" s="22"/>
      <c r="L54" s="26">
        <v>0</v>
      </c>
      <c r="M54" s="22"/>
      <c r="N54" s="26">
        <v>0</v>
      </c>
      <c r="O54" s="22"/>
      <c r="P54" s="26">
        <v>0</v>
      </c>
      <c r="Q54" s="24"/>
      <c r="R54" s="26">
        <v>0</v>
      </c>
      <c r="S54" s="22"/>
      <c r="T54" s="33">
        <v>281250</v>
      </c>
      <c r="U54" s="106"/>
      <c r="V54" s="33">
        <v>13840</v>
      </c>
      <c r="W54" s="22"/>
      <c r="X54" s="25">
        <v>2372902604</v>
      </c>
      <c r="Y54" s="22"/>
      <c r="Z54" s="25">
        <v>3869339625</v>
      </c>
      <c r="AB54" s="46">
        <f t="shared" si="0"/>
        <v>4.299992483384505E-3</v>
      </c>
    </row>
    <row r="55" spans="1:28" ht="21.75" customHeight="1">
      <c r="A55" s="79" t="s">
        <v>64</v>
      </c>
      <c r="B55" s="79"/>
      <c r="C55" s="79"/>
      <c r="E55" s="118">
        <v>200000</v>
      </c>
      <c r="F55" s="118"/>
      <c r="H55" s="25">
        <v>1827694494</v>
      </c>
      <c r="I55" s="22"/>
      <c r="J55" s="25">
        <v>2242576800</v>
      </c>
      <c r="K55" s="22"/>
      <c r="L55" s="26">
        <v>0</v>
      </c>
      <c r="M55" s="22"/>
      <c r="N55" s="26">
        <v>0</v>
      </c>
      <c r="O55" s="22"/>
      <c r="P55" s="26">
        <v>0</v>
      </c>
      <c r="Q55" s="24"/>
      <c r="R55" s="26">
        <v>0</v>
      </c>
      <c r="S55" s="22"/>
      <c r="T55" s="33">
        <v>200000</v>
      </c>
      <c r="U55" s="106"/>
      <c r="V55" s="33">
        <v>9170</v>
      </c>
      <c r="W55" s="22"/>
      <c r="X55" s="25">
        <v>1827694494</v>
      </c>
      <c r="Y55" s="22"/>
      <c r="Z55" s="25">
        <v>1823087700</v>
      </c>
      <c r="AB55" s="46">
        <f t="shared" si="0"/>
        <v>2.0259951739311968E-3</v>
      </c>
    </row>
    <row r="56" spans="1:28" ht="21.75" customHeight="1">
      <c r="A56" s="79" t="s">
        <v>65</v>
      </c>
      <c r="B56" s="79"/>
      <c r="C56" s="79"/>
      <c r="E56" s="118">
        <v>11756699</v>
      </c>
      <c r="F56" s="118"/>
      <c r="H56" s="25">
        <v>34652124318</v>
      </c>
      <c r="I56" s="22"/>
      <c r="J56" s="25">
        <v>46267829951.521004</v>
      </c>
      <c r="K56" s="22"/>
      <c r="L56" s="26">
        <v>0</v>
      </c>
      <c r="M56" s="22"/>
      <c r="N56" s="26">
        <v>0</v>
      </c>
      <c r="O56" s="22"/>
      <c r="P56" s="26">
        <v>0</v>
      </c>
      <c r="Q56" s="24"/>
      <c r="R56" s="26">
        <v>0</v>
      </c>
      <c r="S56" s="22"/>
      <c r="T56" s="33">
        <v>11756699</v>
      </c>
      <c r="U56" s="106"/>
      <c r="V56" s="33">
        <v>3392</v>
      </c>
      <c r="W56" s="22"/>
      <c r="X56" s="25">
        <v>34652124318</v>
      </c>
      <c r="Y56" s="22"/>
      <c r="Z56" s="25">
        <v>39641444601.102402</v>
      </c>
      <c r="AB56" s="46">
        <f t="shared" si="0"/>
        <v>4.4053489829092893E-2</v>
      </c>
    </row>
    <row r="57" spans="1:28" ht="21.75" customHeight="1">
      <c r="A57" s="79" t="s">
        <v>66</v>
      </c>
      <c r="B57" s="79"/>
      <c r="C57" s="79"/>
      <c r="E57" s="118">
        <v>50000</v>
      </c>
      <c r="F57" s="118"/>
      <c r="H57" s="25">
        <v>626067954</v>
      </c>
      <c r="I57" s="22"/>
      <c r="J57" s="25">
        <v>783311400</v>
      </c>
      <c r="K57" s="22"/>
      <c r="L57" s="26">
        <v>0</v>
      </c>
      <c r="M57" s="22"/>
      <c r="N57" s="26">
        <v>0</v>
      </c>
      <c r="O57" s="22"/>
      <c r="P57" s="26">
        <v>0</v>
      </c>
      <c r="Q57" s="24"/>
      <c r="R57" s="26">
        <v>0</v>
      </c>
      <c r="S57" s="22"/>
      <c r="T57" s="33">
        <v>50000</v>
      </c>
      <c r="U57" s="106"/>
      <c r="V57" s="33">
        <v>14020</v>
      </c>
      <c r="W57" s="22"/>
      <c r="X57" s="25">
        <v>626067954</v>
      </c>
      <c r="Y57" s="22"/>
      <c r="Z57" s="25">
        <v>696829050</v>
      </c>
      <c r="AB57" s="46">
        <f t="shared" si="0"/>
        <v>7.743852873095795E-4</v>
      </c>
    </row>
    <row r="58" spans="1:28" ht="21.75" customHeight="1">
      <c r="A58" s="79" t="s">
        <v>67</v>
      </c>
      <c r="B58" s="79"/>
      <c r="C58" s="79"/>
      <c r="E58" s="118">
        <v>305300</v>
      </c>
      <c r="F58" s="118"/>
      <c r="H58" s="25">
        <v>15309418059</v>
      </c>
      <c r="I58" s="22"/>
      <c r="J58" s="25">
        <v>18148311207</v>
      </c>
      <c r="K58" s="22"/>
      <c r="L58" s="26">
        <v>0</v>
      </c>
      <c r="M58" s="22"/>
      <c r="N58" s="26">
        <v>0</v>
      </c>
      <c r="O58" s="22"/>
      <c r="P58" s="26">
        <v>0</v>
      </c>
      <c r="Q58" s="24"/>
      <c r="R58" s="26">
        <v>0</v>
      </c>
      <c r="S58" s="22"/>
      <c r="T58" s="33">
        <v>305300</v>
      </c>
      <c r="U58" s="106"/>
      <c r="V58" s="33">
        <v>50850</v>
      </c>
      <c r="W58" s="22"/>
      <c r="X58" s="25">
        <v>15309418059</v>
      </c>
      <c r="Y58" s="22"/>
      <c r="Z58" s="25">
        <v>15432134195.25</v>
      </c>
      <c r="AB58" s="46">
        <f t="shared" si="0"/>
        <v>1.7149712217922972E-2</v>
      </c>
    </row>
    <row r="59" spans="1:28" ht="21.75" customHeight="1">
      <c r="A59" s="79" t="s">
        <v>68</v>
      </c>
      <c r="B59" s="79"/>
      <c r="C59" s="79"/>
      <c r="E59" s="118">
        <v>4472601</v>
      </c>
      <c r="F59" s="118"/>
      <c r="H59" s="25">
        <v>18643798763</v>
      </c>
      <c r="I59" s="22"/>
      <c r="J59" s="25">
        <v>25164297876.123001</v>
      </c>
      <c r="K59" s="22"/>
      <c r="L59" s="26">
        <v>0</v>
      </c>
      <c r="M59" s="22"/>
      <c r="N59" s="26">
        <v>0</v>
      </c>
      <c r="O59" s="22"/>
      <c r="P59" s="26">
        <v>0</v>
      </c>
      <c r="Q59" s="24"/>
      <c r="R59" s="26">
        <v>0</v>
      </c>
      <c r="S59" s="22"/>
      <c r="T59" s="33">
        <v>4472601</v>
      </c>
      <c r="U59" s="106"/>
      <c r="V59" s="33">
        <v>5090</v>
      </c>
      <c r="W59" s="22"/>
      <c r="X59" s="25">
        <v>18643798763</v>
      </c>
      <c r="Y59" s="22"/>
      <c r="Z59" s="25">
        <v>22630084132.414501</v>
      </c>
      <c r="AB59" s="46">
        <f t="shared" si="0"/>
        <v>2.5148785348027267E-2</v>
      </c>
    </row>
    <row r="60" spans="1:28" ht="21.75" customHeight="1">
      <c r="A60" s="79" t="s">
        <v>69</v>
      </c>
      <c r="B60" s="79"/>
      <c r="C60" s="79"/>
      <c r="E60" s="80">
        <v>0</v>
      </c>
      <c r="F60" s="80"/>
      <c r="H60" s="26">
        <v>0</v>
      </c>
      <c r="I60" s="24"/>
      <c r="J60" s="26">
        <v>0</v>
      </c>
      <c r="K60" s="22"/>
      <c r="L60" s="26">
        <v>350000</v>
      </c>
      <c r="M60" s="22"/>
      <c r="N60" s="25">
        <v>14678315820</v>
      </c>
      <c r="O60" s="22"/>
      <c r="P60" s="26">
        <v>0</v>
      </c>
      <c r="Q60" s="24"/>
      <c r="R60" s="26">
        <v>0</v>
      </c>
      <c r="S60" s="22"/>
      <c r="T60" s="33">
        <v>350000</v>
      </c>
      <c r="U60" s="106"/>
      <c r="V60" s="33">
        <v>40600</v>
      </c>
      <c r="W60" s="22"/>
      <c r="X60" s="25">
        <v>14678315820</v>
      </c>
      <c r="Y60" s="22"/>
      <c r="Z60" s="25">
        <v>14125450500</v>
      </c>
      <c r="AB60" s="46">
        <f t="shared" si="0"/>
        <v>1.5697596194963089E-2</v>
      </c>
    </row>
    <row r="61" spans="1:28" ht="21.75" customHeight="1">
      <c r="A61" s="79" t="s">
        <v>70</v>
      </c>
      <c r="B61" s="79"/>
      <c r="C61" s="79"/>
      <c r="E61" s="80">
        <v>0</v>
      </c>
      <c r="F61" s="80"/>
      <c r="H61" s="26">
        <v>0</v>
      </c>
      <c r="I61" s="24"/>
      <c r="J61" s="26">
        <v>0</v>
      </c>
      <c r="K61" s="22"/>
      <c r="L61" s="26">
        <v>7000000</v>
      </c>
      <c r="M61" s="22"/>
      <c r="N61" s="25">
        <v>24581382533</v>
      </c>
      <c r="O61" s="22"/>
      <c r="P61" s="26">
        <v>0</v>
      </c>
      <c r="Q61" s="24"/>
      <c r="R61" s="26">
        <v>0</v>
      </c>
      <c r="S61" s="22"/>
      <c r="T61" s="33">
        <v>7000000</v>
      </c>
      <c r="U61" s="106"/>
      <c r="V61" s="33">
        <v>3508</v>
      </c>
      <c r="W61" s="22"/>
      <c r="X61" s="25">
        <v>24581382533</v>
      </c>
      <c r="Y61" s="22"/>
      <c r="Z61" s="25">
        <v>24409891800</v>
      </c>
      <c r="AB61" s="46">
        <f t="shared" si="0"/>
        <v>2.7126683473857396E-2</v>
      </c>
    </row>
    <row r="62" spans="1:28" ht="21.75" customHeight="1">
      <c r="A62" s="79" t="s">
        <v>71</v>
      </c>
      <c r="B62" s="79"/>
      <c r="C62" s="79"/>
      <c r="E62" s="80">
        <v>0</v>
      </c>
      <c r="F62" s="80"/>
      <c r="H62" s="26">
        <v>0</v>
      </c>
      <c r="I62" s="24"/>
      <c r="J62" s="26">
        <v>0</v>
      </c>
      <c r="K62" s="22"/>
      <c r="L62" s="26">
        <v>500000</v>
      </c>
      <c r="M62" s="22"/>
      <c r="N62" s="25">
        <v>23246088300</v>
      </c>
      <c r="O62" s="22"/>
      <c r="P62" s="26">
        <v>0</v>
      </c>
      <c r="Q62" s="24"/>
      <c r="R62" s="26">
        <v>0</v>
      </c>
      <c r="S62" s="22"/>
      <c r="T62" s="33">
        <v>500000</v>
      </c>
      <c r="U62" s="106"/>
      <c r="V62" s="33">
        <v>52750</v>
      </c>
      <c r="W62" s="22"/>
      <c r="X62" s="25">
        <v>23246088300</v>
      </c>
      <c r="Y62" s="22"/>
      <c r="Z62" s="25">
        <v>26218068750</v>
      </c>
      <c r="AB62" s="46">
        <f t="shared" si="0"/>
        <v>2.913610834920137E-2</v>
      </c>
    </row>
    <row r="63" spans="1:28" ht="21.75" customHeight="1">
      <c r="A63" s="81" t="s">
        <v>72</v>
      </c>
      <c r="B63" s="81"/>
      <c r="C63" s="81"/>
      <c r="D63" s="14"/>
      <c r="E63" s="80">
        <v>0</v>
      </c>
      <c r="F63" s="82"/>
      <c r="H63" s="36">
        <v>0</v>
      </c>
      <c r="I63" s="24"/>
      <c r="J63" s="36">
        <v>0</v>
      </c>
      <c r="K63" s="22"/>
      <c r="L63" s="28">
        <v>75</v>
      </c>
      <c r="M63" s="22"/>
      <c r="N63" s="27">
        <v>4112010</v>
      </c>
      <c r="O63" s="22"/>
      <c r="P63" s="36">
        <v>0</v>
      </c>
      <c r="Q63" s="24"/>
      <c r="R63" s="36">
        <v>0</v>
      </c>
      <c r="S63" s="22"/>
      <c r="T63" s="107">
        <v>75</v>
      </c>
      <c r="U63" s="106"/>
      <c r="V63" s="107">
        <v>64170</v>
      </c>
      <c r="W63" s="22"/>
      <c r="X63" s="27">
        <v>4112010</v>
      </c>
      <c r="Y63" s="22"/>
      <c r="Z63" s="27">
        <v>4784114.1375000002</v>
      </c>
      <c r="AB63" s="46">
        <f t="shared" si="0"/>
        <v>5.3165803017106688E-6</v>
      </c>
    </row>
    <row r="64" spans="1:28" s="12" customFormat="1" ht="21.75" customHeight="1" thickBot="1">
      <c r="A64" s="83"/>
      <c r="B64" s="83"/>
      <c r="C64" s="83"/>
      <c r="D64" s="83"/>
      <c r="F64" s="16"/>
      <c r="H64" s="29">
        <f>SUM(H9:H63)</f>
        <v>643739835856</v>
      </c>
      <c r="I64" s="30"/>
      <c r="J64" s="29">
        <f>SUM(J9:J63)</f>
        <v>876378054205.89355</v>
      </c>
      <c r="K64" s="30"/>
      <c r="L64" s="31"/>
      <c r="M64" s="30"/>
      <c r="N64" s="29">
        <f>SUM(N9:N63)</f>
        <v>85831521063</v>
      </c>
      <c r="O64" s="30"/>
      <c r="P64" s="29">
        <f>SUM(P9:P63)</f>
        <v>-28956678</v>
      </c>
      <c r="Q64" s="30"/>
      <c r="R64" s="29">
        <f>SUM(R9:R63)</f>
        <v>97987688064</v>
      </c>
      <c r="S64" s="30"/>
      <c r="T64" s="31"/>
      <c r="U64" s="30"/>
      <c r="V64" s="31"/>
      <c r="W64" s="30"/>
      <c r="X64" s="29">
        <f>SUM(X9:X63)</f>
        <v>619420812866</v>
      </c>
      <c r="Y64" s="48"/>
      <c r="Z64" s="29">
        <f>SUM(Z9:Z63)</f>
        <v>852348992553.42261</v>
      </c>
      <c r="AB64" s="47">
        <f>SUM(AB9:AB63)</f>
        <v>0.94721441289870556</v>
      </c>
    </row>
    <row r="65" spans="20:26" ht="13.5" thickTop="1">
      <c r="T65" s="14"/>
      <c r="V65" s="110"/>
      <c r="W65" s="110"/>
      <c r="X65" s="110"/>
    </row>
    <row r="66" spans="20:26">
      <c r="U66" s="109"/>
      <c r="V66" s="110"/>
      <c r="W66" s="110"/>
      <c r="X66" s="39"/>
      <c r="Y66" s="39"/>
      <c r="Z66" s="39"/>
    </row>
    <row r="67" spans="20:26">
      <c r="U67" s="109"/>
      <c r="V67" s="110"/>
      <c r="W67" s="110"/>
      <c r="X67" s="39">
        <v>619420812866</v>
      </c>
      <c r="Y67" s="39"/>
      <c r="Z67" s="38">
        <v>852348992553</v>
      </c>
    </row>
    <row r="68" spans="20:26">
      <c r="U68" s="109"/>
      <c r="V68" s="110"/>
      <c r="W68" s="110"/>
      <c r="X68" s="39"/>
      <c r="Y68" s="39"/>
      <c r="Z68" s="39"/>
    </row>
    <row r="69" spans="20:26">
      <c r="U69" s="109"/>
      <c r="V69" s="110"/>
      <c r="W69" s="110"/>
      <c r="X69" s="111">
        <f>X67-X64</f>
        <v>0</v>
      </c>
      <c r="Y69" s="39"/>
      <c r="Z69" s="40">
        <f>Z67-Z64</f>
        <v>-0.422607421875</v>
      </c>
    </row>
    <row r="70" spans="20:26">
      <c r="U70" s="109"/>
      <c r="V70" s="110"/>
      <c r="W70" s="110"/>
      <c r="X70" s="39"/>
      <c r="Y70" s="39"/>
      <c r="Z70" s="39"/>
    </row>
    <row r="71" spans="20:26">
      <c r="U71" s="109"/>
      <c r="V71" s="110"/>
      <c r="W71" s="110"/>
      <c r="X71" s="110"/>
      <c r="Y71" s="109"/>
      <c r="Z71" s="109"/>
    </row>
    <row r="72" spans="20:26">
      <c r="U72" s="109"/>
      <c r="V72" s="110"/>
      <c r="W72" s="110"/>
      <c r="X72" s="110"/>
      <c r="Y72" s="109"/>
      <c r="Z72" s="109"/>
    </row>
    <row r="73" spans="20:26">
      <c r="U73" s="109"/>
      <c r="V73" s="110"/>
      <c r="W73" s="110"/>
      <c r="X73" s="110"/>
      <c r="Y73" s="109"/>
      <c r="Z73" s="109"/>
    </row>
    <row r="74" spans="20:26">
      <c r="U74" s="109"/>
      <c r="V74" s="110"/>
      <c r="W74" s="110"/>
      <c r="X74" s="110"/>
      <c r="Y74" s="109"/>
      <c r="Z74" s="109"/>
    </row>
    <row r="75" spans="20:26">
      <c r="U75" s="109"/>
      <c r="V75" s="109"/>
      <c r="W75" s="109"/>
      <c r="X75" s="109"/>
      <c r="Y75" s="109"/>
      <c r="Z75" s="109"/>
    </row>
    <row r="76" spans="20:26">
      <c r="U76" s="109"/>
      <c r="V76" s="109"/>
      <c r="W76" s="109"/>
      <c r="X76" s="109"/>
      <c r="Y76" s="109"/>
      <c r="Z76" s="109"/>
    </row>
    <row r="77" spans="20:26">
      <c r="U77" s="109"/>
      <c r="V77" s="109"/>
      <c r="W77" s="109"/>
      <c r="X77" s="109"/>
      <c r="Y77" s="109"/>
      <c r="Z77" s="109"/>
    </row>
    <row r="78" spans="20:26">
      <c r="U78" s="109"/>
      <c r="V78" s="109"/>
      <c r="W78" s="109"/>
      <c r="X78" s="109"/>
      <c r="Y78" s="109"/>
      <c r="Z78" s="109"/>
    </row>
    <row r="79" spans="20:26">
      <c r="U79" s="109"/>
      <c r="V79" s="109"/>
      <c r="W79" s="109"/>
      <c r="X79" s="109"/>
      <c r="Y79" s="109"/>
      <c r="Z79" s="109"/>
    </row>
  </sheetData>
  <mergeCells count="12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62:C62"/>
    <mergeCell ref="E62:F62"/>
    <mergeCell ref="A63:C63"/>
    <mergeCell ref="E63:F63"/>
    <mergeCell ref="A64:D64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</mergeCells>
  <pageMargins left="0.39" right="0.39" top="0.39" bottom="0.39" header="0" footer="0"/>
  <pageSetup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E18" sqref="E18"/>
    </sheetView>
  </sheetViews>
  <sheetFormatPr defaultRowHeight="12.75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</row>
    <row r="2" spans="1:25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</row>
    <row r="3" spans="1:25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</row>
    <row r="5" spans="1:25" ht="24">
      <c r="A5" s="87" t="s">
        <v>203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</row>
    <row r="7" spans="1:25" ht="21">
      <c r="E7" s="85" t="s">
        <v>131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Y7" s="2" t="s">
        <v>132</v>
      </c>
    </row>
    <row r="8" spans="1:25" ht="42">
      <c r="A8" s="2" t="s">
        <v>204</v>
      </c>
      <c r="C8" s="2" t="s">
        <v>205</v>
      </c>
      <c r="E8" s="11" t="s">
        <v>77</v>
      </c>
      <c r="F8" s="3"/>
      <c r="G8" s="11" t="s">
        <v>12</v>
      </c>
      <c r="H8" s="3"/>
      <c r="I8" s="11" t="s">
        <v>76</v>
      </c>
      <c r="J8" s="3"/>
      <c r="K8" s="11" t="s">
        <v>206</v>
      </c>
      <c r="L8" s="3"/>
      <c r="M8" s="11" t="s">
        <v>207</v>
      </c>
      <c r="N8" s="3"/>
      <c r="O8" s="11" t="s">
        <v>208</v>
      </c>
      <c r="P8" s="3"/>
      <c r="Q8" s="11" t="s">
        <v>209</v>
      </c>
      <c r="R8" s="3"/>
      <c r="S8" s="11" t="s">
        <v>210</v>
      </c>
      <c r="T8" s="3"/>
      <c r="U8" s="11" t="s">
        <v>211</v>
      </c>
      <c r="V8" s="3"/>
      <c r="W8" s="11" t="s">
        <v>212</v>
      </c>
      <c r="Y8" s="11" t="s">
        <v>212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64"/>
  <sheetViews>
    <sheetView rightToLeft="1" topLeftCell="A34" workbookViewId="0">
      <selection activeCell="W49" sqref="W49"/>
    </sheetView>
  </sheetViews>
  <sheetFormatPr defaultRowHeight="12.75"/>
  <cols>
    <col min="1" max="1" width="23.7109375" bestFit="1" customWidth="1"/>
    <col min="2" max="2" width="1.28515625" customWidth="1"/>
    <col min="3" max="3" width="12.7109375" style="18" bestFit="1" customWidth="1"/>
    <col min="4" max="4" width="1.28515625" customWidth="1"/>
    <col min="5" max="5" width="18" bestFit="1" customWidth="1"/>
    <col min="6" max="6" width="1.28515625" customWidth="1"/>
    <col min="7" max="7" width="16.7109375" bestFit="1" customWidth="1"/>
    <col min="8" max="8" width="1.28515625" customWidth="1"/>
    <col min="9" max="9" width="17.140625" bestFit="1" customWidth="1"/>
    <col min="10" max="10" width="1.28515625" customWidth="1"/>
    <col min="11" max="11" width="12.7109375" style="18" bestFit="1" customWidth="1"/>
    <col min="12" max="12" width="1.28515625" customWidth="1"/>
    <col min="13" max="13" width="18" bestFit="1" customWidth="1"/>
    <col min="14" max="14" width="1.28515625" customWidth="1"/>
    <col min="15" max="15" width="16.5703125" bestFit="1" customWidth="1"/>
    <col min="16" max="16" width="1.28515625" customWidth="1"/>
    <col min="17" max="17" width="15.85546875" customWidth="1"/>
    <col min="18" max="18" width="1.28515625" customWidth="1"/>
    <col min="19" max="19" width="0.28515625" customWidth="1"/>
    <col min="21" max="21" width="12.28515625" bestFit="1" customWidth="1"/>
  </cols>
  <sheetData>
    <row r="1" spans="1:21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21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21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5" spans="1:21" ht="24">
      <c r="A5" s="87" t="s">
        <v>213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</row>
    <row r="6" spans="1:21" ht="21">
      <c r="A6" s="83"/>
      <c r="C6" s="85" t="s">
        <v>131</v>
      </c>
      <c r="D6" s="85"/>
      <c r="E6" s="85"/>
      <c r="F6" s="85"/>
      <c r="G6" s="85"/>
      <c r="H6" s="85"/>
      <c r="I6" s="83"/>
      <c r="K6" s="85" t="s">
        <v>132</v>
      </c>
      <c r="L6" s="85"/>
      <c r="M6" s="85"/>
      <c r="N6" s="85"/>
      <c r="O6" s="85"/>
      <c r="P6" s="85"/>
      <c r="Q6" s="83"/>
      <c r="R6" s="83"/>
    </row>
    <row r="7" spans="1:21" ht="54.75" customHeight="1">
      <c r="A7" s="83"/>
      <c r="C7" s="11" t="s">
        <v>12</v>
      </c>
      <c r="D7" s="3"/>
      <c r="E7" s="11" t="s">
        <v>14</v>
      </c>
      <c r="F7" s="3"/>
      <c r="G7" s="11" t="s">
        <v>201</v>
      </c>
      <c r="H7" s="3"/>
      <c r="I7" s="60" t="s">
        <v>214</v>
      </c>
      <c r="K7" s="11" t="s">
        <v>12</v>
      </c>
      <c r="L7" s="3"/>
      <c r="M7" s="11" t="s">
        <v>14</v>
      </c>
      <c r="N7" s="3"/>
      <c r="O7" s="11" t="s">
        <v>201</v>
      </c>
      <c r="P7" s="3"/>
      <c r="Q7" s="104" t="s">
        <v>214</v>
      </c>
      <c r="R7" s="104"/>
    </row>
    <row r="8" spans="1:21" ht="21.75" customHeight="1">
      <c r="A8" s="52" t="s">
        <v>64</v>
      </c>
      <c r="C8" s="23">
        <v>200000</v>
      </c>
      <c r="D8" s="22"/>
      <c r="E8" s="21">
        <v>1823087700</v>
      </c>
      <c r="F8" s="22"/>
      <c r="G8" s="21">
        <v>2242576800</v>
      </c>
      <c r="H8" s="22"/>
      <c r="I8" s="58">
        <f>E8-G8</f>
        <v>-419489100</v>
      </c>
      <c r="J8" s="22"/>
      <c r="K8" s="23">
        <v>200000</v>
      </c>
      <c r="L8" s="22"/>
      <c r="M8" s="21">
        <v>1823087700</v>
      </c>
      <c r="N8" s="54"/>
      <c r="O8" s="21">
        <v>1994064300</v>
      </c>
      <c r="P8" s="54"/>
      <c r="Q8" s="102">
        <f>M8-O8</f>
        <v>-170976600</v>
      </c>
      <c r="R8" s="102"/>
      <c r="U8" s="22"/>
    </row>
    <row r="9" spans="1:21" ht="21.75" customHeight="1">
      <c r="A9" s="6" t="s">
        <v>46</v>
      </c>
      <c r="C9" s="26">
        <v>700000</v>
      </c>
      <c r="D9" s="22"/>
      <c r="E9" s="25">
        <v>16094663550</v>
      </c>
      <c r="F9" s="22"/>
      <c r="G9" s="25">
        <v>16331247450</v>
      </c>
      <c r="H9" s="22"/>
      <c r="I9" s="58">
        <f t="shared" ref="I9:I52" si="0">E9-G9</f>
        <v>-236583900</v>
      </c>
      <c r="J9" s="22"/>
      <c r="K9" s="26">
        <v>700000</v>
      </c>
      <c r="L9" s="22"/>
      <c r="M9" s="25">
        <v>16094663550</v>
      </c>
      <c r="N9" s="54"/>
      <c r="O9" s="25">
        <v>15948538200</v>
      </c>
      <c r="P9" s="54"/>
      <c r="Q9" s="102">
        <f t="shared" ref="Q9:Q52" si="1">M9-O9</f>
        <v>146125350</v>
      </c>
      <c r="R9" s="102"/>
    </row>
    <row r="10" spans="1:21" ht="21.75" customHeight="1">
      <c r="A10" s="6" t="s">
        <v>35</v>
      </c>
      <c r="C10" s="26">
        <v>428500</v>
      </c>
      <c r="D10" s="22"/>
      <c r="E10" s="25">
        <v>20466917921</v>
      </c>
      <c r="F10" s="22"/>
      <c r="G10" s="25">
        <v>22255909706</v>
      </c>
      <c r="H10" s="22"/>
      <c r="I10" s="58">
        <f t="shared" si="0"/>
        <v>-1788991785</v>
      </c>
      <c r="J10" s="22"/>
      <c r="K10" s="26">
        <v>428500</v>
      </c>
      <c r="L10" s="22"/>
      <c r="M10" s="25">
        <v>20466917921</v>
      </c>
      <c r="N10" s="54"/>
      <c r="O10" s="25">
        <v>18306601308</v>
      </c>
      <c r="P10" s="54"/>
      <c r="Q10" s="102">
        <f t="shared" si="1"/>
        <v>2160316613</v>
      </c>
      <c r="R10" s="102"/>
    </row>
    <row r="11" spans="1:21" ht="21.75" customHeight="1">
      <c r="A11" s="6" t="s">
        <v>53</v>
      </c>
      <c r="C11" s="26">
        <v>250000</v>
      </c>
      <c r="D11" s="22"/>
      <c r="E11" s="25">
        <v>1732132125</v>
      </c>
      <c r="F11" s="22"/>
      <c r="G11" s="25">
        <v>1930942125</v>
      </c>
      <c r="H11" s="22"/>
      <c r="I11" s="58">
        <f t="shared" si="0"/>
        <v>-198810000</v>
      </c>
      <c r="J11" s="22"/>
      <c r="K11" s="26">
        <v>250000</v>
      </c>
      <c r="L11" s="22"/>
      <c r="M11" s="25">
        <v>1732132125</v>
      </c>
      <c r="N11" s="54"/>
      <c r="O11" s="25">
        <v>1824905501</v>
      </c>
      <c r="P11" s="54"/>
      <c r="Q11" s="102">
        <f t="shared" si="1"/>
        <v>-92773376</v>
      </c>
      <c r="R11" s="102"/>
    </row>
    <row r="12" spans="1:21" ht="21.75" customHeight="1">
      <c r="A12" s="6" t="s">
        <v>52</v>
      </c>
      <c r="C12" s="26">
        <v>8117981</v>
      </c>
      <c r="D12" s="22"/>
      <c r="E12" s="25">
        <v>30454968595</v>
      </c>
      <c r="F12" s="22"/>
      <c r="G12" s="25">
        <v>34054045435</v>
      </c>
      <c r="H12" s="22"/>
      <c r="I12" s="58">
        <f t="shared" si="0"/>
        <v>-3599076840</v>
      </c>
      <c r="J12" s="22"/>
      <c r="K12" s="26">
        <v>8117981</v>
      </c>
      <c r="L12" s="22"/>
      <c r="M12" s="25">
        <v>30454968595</v>
      </c>
      <c r="N12" s="54"/>
      <c r="O12" s="25">
        <v>39557566521</v>
      </c>
      <c r="P12" s="54"/>
      <c r="Q12" s="102">
        <f t="shared" si="1"/>
        <v>-9102597926</v>
      </c>
      <c r="R12" s="102"/>
    </row>
    <row r="13" spans="1:21" ht="21.75" customHeight="1">
      <c r="A13" s="6" t="s">
        <v>51</v>
      </c>
      <c r="C13" s="26">
        <v>1000000</v>
      </c>
      <c r="D13" s="22"/>
      <c r="E13" s="25">
        <v>67625221500</v>
      </c>
      <c r="F13" s="22"/>
      <c r="G13" s="25">
        <v>58450140000</v>
      </c>
      <c r="H13" s="22"/>
      <c r="I13" s="58">
        <f t="shared" si="0"/>
        <v>9175081500</v>
      </c>
      <c r="J13" s="22"/>
      <c r="K13" s="26">
        <v>1000000</v>
      </c>
      <c r="L13" s="22"/>
      <c r="M13" s="25">
        <v>67625221500</v>
      </c>
      <c r="N13" s="54"/>
      <c r="O13" s="25">
        <v>53231377500</v>
      </c>
      <c r="P13" s="54"/>
      <c r="Q13" s="102">
        <f t="shared" si="1"/>
        <v>14393844000</v>
      </c>
      <c r="R13" s="102"/>
    </row>
    <row r="14" spans="1:21" ht="21.75" customHeight="1">
      <c r="A14" s="6" t="s">
        <v>32</v>
      </c>
      <c r="C14" s="26">
        <v>8660149</v>
      </c>
      <c r="D14" s="22"/>
      <c r="E14" s="25">
        <v>12387805782</v>
      </c>
      <c r="F14" s="22"/>
      <c r="G14" s="25">
        <v>12310328192</v>
      </c>
      <c r="H14" s="22"/>
      <c r="I14" s="58">
        <f t="shared" si="0"/>
        <v>77477590</v>
      </c>
      <c r="J14" s="22"/>
      <c r="K14" s="26">
        <v>8660149</v>
      </c>
      <c r="L14" s="22"/>
      <c r="M14" s="25">
        <v>12387805782</v>
      </c>
      <c r="N14" s="54"/>
      <c r="O14" s="25">
        <v>13911531719</v>
      </c>
      <c r="P14" s="54"/>
      <c r="Q14" s="102">
        <f t="shared" si="1"/>
        <v>-1523725937</v>
      </c>
      <c r="R14" s="102"/>
    </row>
    <row r="15" spans="1:21" ht="21.75" customHeight="1">
      <c r="A15" s="6" t="s">
        <v>61</v>
      </c>
      <c r="C15" s="26">
        <v>350000</v>
      </c>
      <c r="D15" s="22"/>
      <c r="E15" s="25">
        <v>1334959447</v>
      </c>
      <c r="F15" s="22"/>
      <c r="G15" s="25">
        <v>1593114232</v>
      </c>
      <c r="H15" s="22"/>
      <c r="I15" s="58">
        <f t="shared" si="0"/>
        <v>-258154785</v>
      </c>
      <c r="J15" s="22"/>
      <c r="K15" s="26">
        <v>350000</v>
      </c>
      <c r="L15" s="22"/>
      <c r="M15" s="25">
        <v>1334959447</v>
      </c>
      <c r="N15" s="54"/>
      <c r="O15" s="25">
        <v>1819608525</v>
      </c>
      <c r="P15" s="54"/>
      <c r="Q15" s="102">
        <f t="shared" si="1"/>
        <v>-484649078</v>
      </c>
      <c r="R15" s="102"/>
    </row>
    <row r="16" spans="1:21" ht="21.75" customHeight="1">
      <c r="A16" s="6" t="s">
        <v>18</v>
      </c>
      <c r="C16" s="26">
        <v>245000</v>
      </c>
      <c r="D16" s="22"/>
      <c r="E16" s="25">
        <v>1736456242</v>
      </c>
      <c r="F16" s="22"/>
      <c r="G16" s="25">
        <v>2717109212</v>
      </c>
      <c r="H16" s="22"/>
      <c r="I16" s="58">
        <f t="shared" si="0"/>
        <v>-980652970</v>
      </c>
      <c r="J16" s="22"/>
      <c r="K16" s="26">
        <v>245000</v>
      </c>
      <c r="L16" s="22"/>
      <c r="M16" s="25">
        <v>1736456242</v>
      </c>
      <c r="N16" s="54"/>
      <c r="O16" s="25">
        <v>1788422413</v>
      </c>
      <c r="P16" s="54"/>
      <c r="Q16" s="102">
        <f t="shared" si="1"/>
        <v>-51966171</v>
      </c>
      <c r="R16" s="102"/>
    </row>
    <row r="17" spans="1:18" ht="21.75" customHeight="1">
      <c r="A17" s="6" t="s">
        <v>70</v>
      </c>
      <c r="C17" s="26">
        <v>7000000</v>
      </c>
      <c r="D17" s="22"/>
      <c r="E17" s="25">
        <v>24409891800</v>
      </c>
      <c r="F17" s="22"/>
      <c r="G17" s="25">
        <v>24581382533</v>
      </c>
      <c r="H17" s="22"/>
      <c r="I17" s="58">
        <f t="shared" si="0"/>
        <v>-171490733</v>
      </c>
      <c r="J17" s="22"/>
      <c r="K17" s="26">
        <v>7000000</v>
      </c>
      <c r="L17" s="22"/>
      <c r="M17" s="25">
        <v>24409891800</v>
      </c>
      <c r="N17" s="54"/>
      <c r="O17" s="25">
        <v>24581382533</v>
      </c>
      <c r="P17" s="54"/>
      <c r="Q17" s="102">
        <f t="shared" si="1"/>
        <v>-171490733</v>
      </c>
      <c r="R17" s="102"/>
    </row>
    <row r="18" spans="1:18" ht="21.75" customHeight="1">
      <c r="A18" s="6" t="s">
        <v>42</v>
      </c>
      <c r="C18" s="26">
        <v>15600000</v>
      </c>
      <c r="D18" s="22"/>
      <c r="E18" s="25">
        <v>20252377080</v>
      </c>
      <c r="F18" s="22"/>
      <c r="G18" s="25">
        <v>18599669627</v>
      </c>
      <c r="H18" s="22"/>
      <c r="I18" s="58">
        <f t="shared" si="0"/>
        <v>1652707453</v>
      </c>
      <c r="J18" s="22"/>
      <c r="K18" s="26">
        <v>15600000</v>
      </c>
      <c r="L18" s="22"/>
      <c r="M18" s="25">
        <v>20252377080</v>
      </c>
      <c r="N18" s="54"/>
      <c r="O18" s="25">
        <v>21710052099</v>
      </c>
      <c r="P18" s="54"/>
      <c r="Q18" s="102">
        <f t="shared" si="1"/>
        <v>-1457675019</v>
      </c>
      <c r="R18" s="102"/>
    </row>
    <row r="19" spans="1:18" ht="21.75" customHeight="1">
      <c r="A19" s="6" t="s">
        <v>50</v>
      </c>
      <c r="C19" s="26">
        <v>294172</v>
      </c>
      <c r="D19" s="22"/>
      <c r="E19" s="25">
        <v>24291468675</v>
      </c>
      <c r="F19" s="22"/>
      <c r="G19" s="25">
        <v>25759425491</v>
      </c>
      <c r="H19" s="22"/>
      <c r="I19" s="58">
        <f t="shared" si="0"/>
        <v>-1467956816</v>
      </c>
      <c r="J19" s="22"/>
      <c r="K19" s="26">
        <v>294172</v>
      </c>
      <c r="L19" s="22"/>
      <c r="M19" s="25">
        <v>24291468675</v>
      </c>
      <c r="N19" s="54"/>
      <c r="O19" s="25">
        <v>17285045303</v>
      </c>
      <c r="P19" s="54"/>
      <c r="Q19" s="102">
        <f t="shared" si="1"/>
        <v>7006423372</v>
      </c>
      <c r="R19" s="102"/>
    </row>
    <row r="20" spans="1:18" ht="21.75" customHeight="1">
      <c r="A20" s="6" t="s">
        <v>29</v>
      </c>
      <c r="C20" s="26">
        <v>4260000</v>
      </c>
      <c r="D20" s="22"/>
      <c r="E20" s="25">
        <v>14554502361</v>
      </c>
      <c r="F20" s="22"/>
      <c r="G20" s="25">
        <v>14433606000</v>
      </c>
      <c r="H20" s="22"/>
      <c r="I20" s="58">
        <f t="shared" si="0"/>
        <v>120896361</v>
      </c>
      <c r="J20" s="22"/>
      <c r="K20" s="26">
        <v>4260000</v>
      </c>
      <c r="L20" s="22"/>
      <c r="M20" s="25">
        <v>14554502361</v>
      </c>
      <c r="N20" s="54"/>
      <c r="O20" s="25">
        <v>14215909016</v>
      </c>
      <c r="P20" s="54"/>
      <c r="Q20" s="102">
        <f t="shared" si="1"/>
        <v>338593345</v>
      </c>
      <c r="R20" s="102"/>
    </row>
    <row r="21" spans="1:18" ht="21.75" customHeight="1">
      <c r="A21" s="6" t="s">
        <v>48</v>
      </c>
      <c r="C21" s="26">
        <v>385000</v>
      </c>
      <c r="D21" s="22"/>
      <c r="E21" s="25">
        <v>18465721312</v>
      </c>
      <c r="F21" s="22"/>
      <c r="G21" s="25">
        <v>19786068225</v>
      </c>
      <c r="H21" s="22"/>
      <c r="I21" s="58">
        <f t="shared" si="0"/>
        <v>-1320346913</v>
      </c>
      <c r="J21" s="22"/>
      <c r="K21" s="26">
        <v>385000</v>
      </c>
      <c r="L21" s="22"/>
      <c r="M21" s="25">
        <v>18465721312</v>
      </c>
      <c r="N21" s="54"/>
      <c r="O21" s="25">
        <v>17451541800</v>
      </c>
      <c r="P21" s="54"/>
      <c r="Q21" s="102">
        <f t="shared" si="1"/>
        <v>1014179512</v>
      </c>
      <c r="R21" s="102"/>
    </row>
    <row r="22" spans="1:18" ht="21.75" customHeight="1">
      <c r="A22" s="6" t="s">
        <v>60</v>
      </c>
      <c r="C22" s="26">
        <v>6500000</v>
      </c>
      <c r="D22" s="22"/>
      <c r="E22" s="25">
        <v>58668831000</v>
      </c>
      <c r="F22" s="22"/>
      <c r="G22" s="25">
        <v>56930452896</v>
      </c>
      <c r="H22" s="22"/>
      <c r="I22" s="58">
        <f t="shared" si="0"/>
        <v>1738378104</v>
      </c>
      <c r="J22" s="22"/>
      <c r="K22" s="26">
        <v>6500000</v>
      </c>
      <c r="L22" s="22"/>
      <c r="M22" s="25">
        <v>58668831000</v>
      </c>
      <c r="N22" s="54"/>
      <c r="O22" s="25">
        <v>54097410398</v>
      </c>
      <c r="P22" s="54"/>
      <c r="Q22" s="102">
        <f t="shared" si="1"/>
        <v>4571420602</v>
      </c>
      <c r="R22" s="102"/>
    </row>
    <row r="23" spans="1:18" ht="21.75" customHeight="1">
      <c r="A23" s="6" t="s">
        <v>39</v>
      </c>
      <c r="C23" s="26">
        <v>595000</v>
      </c>
      <c r="D23" s="22"/>
      <c r="E23" s="25">
        <v>16087705200</v>
      </c>
      <c r="F23" s="22"/>
      <c r="G23" s="25">
        <v>19577317725</v>
      </c>
      <c r="H23" s="22"/>
      <c r="I23" s="58">
        <f t="shared" si="0"/>
        <v>-3489612525</v>
      </c>
      <c r="J23" s="22"/>
      <c r="K23" s="26">
        <v>595000</v>
      </c>
      <c r="L23" s="22"/>
      <c r="M23" s="25">
        <v>16087705200</v>
      </c>
      <c r="N23" s="54"/>
      <c r="O23" s="25">
        <v>11029405607</v>
      </c>
      <c r="P23" s="54"/>
      <c r="Q23" s="102">
        <f t="shared" si="1"/>
        <v>5058299593</v>
      </c>
      <c r="R23" s="102"/>
    </row>
    <row r="24" spans="1:18" ht="21.75" customHeight="1">
      <c r="A24" s="6" t="s">
        <v>71</v>
      </c>
      <c r="C24" s="26">
        <v>500000</v>
      </c>
      <c r="D24" s="22"/>
      <c r="E24" s="25">
        <v>26218068750</v>
      </c>
      <c r="F24" s="22"/>
      <c r="G24" s="25">
        <v>23246088300</v>
      </c>
      <c r="H24" s="22"/>
      <c r="I24" s="58">
        <f t="shared" si="0"/>
        <v>2971980450</v>
      </c>
      <c r="J24" s="22"/>
      <c r="K24" s="26">
        <v>500000</v>
      </c>
      <c r="L24" s="22"/>
      <c r="M24" s="25">
        <v>26218068750</v>
      </c>
      <c r="N24" s="54"/>
      <c r="O24" s="25">
        <v>23246088300</v>
      </c>
      <c r="P24" s="54"/>
      <c r="Q24" s="102">
        <f t="shared" si="1"/>
        <v>2971980450</v>
      </c>
      <c r="R24" s="102"/>
    </row>
    <row r="25" spans="1:18" ht="21.75" customHeight="1">
      <c r="A25" s="6" t="s">
        <v>68</v>
      </c>
      <c r="C25" s="26">
        <v>4472601</v>
      </c>
      <c r="D25" s="22"/>
      <c r="E25" s="25">
        <v>22630084132</v>
      </c>
      <c r="F25" s="22"/>
      <c r="G25" s="25">
        <v>25164297876</v>
      </c>
      <c r="H25" s="22"/>
      <c r="I25" s="58">
        <f t="shared" si="0"/>
        <v>-2534213744</v>
      </c>
      <c r="J25" s="22"/>
      <c r="K25" s="26">
        <v>4472601</v>
      </c>
      <c r="L25" s="22"/>
      <c r="M25" s="25">
        <v>22630084132</v>
      </c>
      <c r="N25" s="54"/>
      <c r="O25" s="25">
        <v>20517192000</v>
      </c>
      <c r="P25" s="54"/>
      <c r="Q25" s="102">
        <f t="shared" si="1"/>
        <v>2112892132</v>
      </c>
      <c r="R25" s="102"/>
    </row>
    <row r="26" spans="1:18" ht="21.75" customHeight="1">
      <c r="A26" s="6" t="s">
        <v>43</v>
      </c>
      <c r="C26" s="26">
        <v>800000</v>
      </c>
      <c r="D26" s="22"/>
      <c r="E26" s="25">
        <v>6409634400</v>
      </c>
      <c r="F26" s="22"/>
      <c r="G26" s="25">
        <v>6568682400</v>
      </c>
      <c r="H26" s="22"/>
      <c r="I26" s="58">
        <f t="shared" si="0"/>
        <v>-159048000</v>
      </c>
      <c r="J26" s="22"/>
      <c r="K26" s="26">
        <v>800000</v>
      </c>
      <c r="L26" s="22"/>
      <c r="M26" s="25">
        <v>6409634400</v>
      </c>
      <c r="N26" s="54"/>
      <c r="O26" s="25">
        <v>5980204800</v>
      </c>
      <c r="P26" s="54"/>
      <c r="Q26" s="102">
        <f t="shared" si="1"/>
        <v>429429600</v>
      </c>
      <c r="R26" s="102"/>
    </row>
    <row r="27" spans="1:18" ht="21.75" customHeight="1">
      <c r="A27" s="6" t="s">
        <v>63</v>
      </c>
      <c r="C27" s="26">
        <v>281250</v>
      </c>
      <c r="D27" s="22"/>
      <c r="E27" s="25">
        <v>3869339625</v>
      </c>
      <c r="F27" s="22"/>
      <c r="G27" s="25">
        <v>4148916187</v>
      </c>
      <c r="H27" s="22"/>
      <c r="I27" s="58">
        <f t="shared" si="0"/>
        <v>-279576562</v>
      </c>
      <c r="J27" s="22"/>
      <c r="K27" s="26">
        <v>281250</v>
      </c>
      <c r="L27" s="22"/>
      <c r="M27" s="25">
        <v>3869339625</v>
      </c>
      <c r="N27" s="54"/>
      <c r="O27" s="25">
        <v>4498076250</v>
      </c>
      <c r="P27" s="54"/>
      <c r="Q27" s="102">
        <f t="shared" si="1"/>
        <v>-628736625</v>
      </c>
      <c r="R27" s="102"/>
    </row>
    <row r="28" spans="1:18" ht="21.75" customHeight="1">
      <c r="A28" s="6" t="s">
        <v>21</v>
      </c>
      <c r="C28" s="26">
        <v>2035520</v>
      </c>
      <c r="D28" s="22"/>
      <c r="E28" s="25">
        <v>35935737730</v>
      </c>
      <c r="F28" s="22"/>
      <c r="G28" s="25">
        <v>37412826049</v>
      </c>
      <c r="H28" s="22"/>
      <c r="I28" s="58">
        <f t="shared" si="0"/>
        <v>-1477088319</v>
      </c>
      <c r="J28" s="22"/>
      <c r="K28" s="26">
        <v>2035520</v>
      </c>
      <c r="L28" s="22"/>
      <c r="M28" s="25">
        <v>35935737730</v>
      </c>
      <c r="N28" s="54"/>
      <c r="O28" s="25">
        <v>29116850559</v>
      </c>
      <c r="P28" s="54"/>
      <c r="Q28" s="102">
        <f t="shared" si="1"/>
        <v>6818887171</v>
      </c>
      <c r="R28" s="102"/>
    </row>
    <row r="29" spans="1:18" ht="21.75" customHeight="1">
      <c r="A29" s="6" t="s">
        <v>67</v>
      </c>
      <c r="C29" s="26">
        <v>305300</v>
      </c>
      <c r="D29" s="22"/>
      <c r="E29" s="25">
        <v>15432134195</v>
      </c>
      <c r="F29" s="22"/>
      <c r="G29" s="25">
        <v>18148311207</v>
      </c>
      <c r="H29" s="22"/>
      <c r="I29" s="58">
        <f t="shared" si="0"/>
        <v>-2716177012</v>
      </c>
      <c r="J29" s="22"/>
      <c r="K29" s="26">
        <v>305300</v>
      </c>
      <c r="L29" s="22"/>
      <c r="M29" s="25">
        <v>15432134195</v>
      </c>
      <c r="N29" s="54"/>
      <c r="O29" s="25">
        <v>15599050101</v>
      </c>
      <c r="P29" s="54"/>
      <c r="Q29" s="102">
        <f t="shared" si="1"/>
        <v>-166915906</v>
      </c>
      <c r="R29" s="102"/>
    </row>
    <row r="30" spans="1:18" ht="21.75" customHeight="1">
      <c r="A30" s="6" t="s">
        <v>25</v>
      </c>
      <c r="C30" s="26">
        <v>5769173</v>
      </c>
      <c r="D30" s="22"/>
      <c r="E30" s="25">
        <v>13981555573</v>
      </c>
      <c r="F30" s="22"/>
      <c r="G30" s="25">
        <v>14259247164</v>
      </c>
      <c r="H30" s="22"/>
      <c r="I30" s="58">
        <f t="shared" si="0"/>
        <v>-277691591</v>
      </c>
      <c r="J30" s="22"/>
      <c r="K30" s="26">
        <v>5769173</v>
      </c>
      <c r="L30" s="22"/>
      <c r="M30" s="25">
        <v>13981555573</v>
      </c>
      <c r="N30" s="54"/>
      <c r="O30" s="25">
        <v>14232209004</v>
      </c>
      <c r="P30" s="54"/>
      <c r="Q30" s="102">
        <f t="shared" si="1"/>
        <v>-250653431</v>
      </c>
      <c r="R30" s="102"/>
    </row>
    <row r="31" spans="1:18" ht="21.75" customHeight="1">
      <c r="A31" s="6" t="s">
        <v>66</v>
      </c>
      <c r="C31" s="26">
        <v>50000</v>
      </c>
      <c r="D31" s="22"/>
      <c r="E31" s="25">
        <v>696829050</v>
      </c>
      <c r="F31" s="22"/>
      <c r="G31" s="25">
        <v>783311400</v>
      </c>
      <c r="H31" s="22"/>
      <c r="I31" s="58">
        <f t="shared" si="0"/>
        <v>-86482350</v>
      </c>
      <c r="J31" s="22"/>
      <c r="K31" s="26">
        <v>50000</v>
      </c>
      <c r="L31" s="22"/>
      <c r="M31" s="25">
        <v>696829050</v>
      </c>
      <c r="N31" s="54"/>
      <c r="O31" s="25">
        <v>908064676</v>
      </c>
      <c r="P31" s="54"/>
      <c r="Q31" s="102">
        <f t="shared" si="1"/>
        <v>-211235626</v>
      </c>
      <c r="R31" s="102"/>
    </row>
    <row r="32" spans="1:18" ht="21.75" customHeight="1">
      <c r="A32" s="6" t="s">
        <v>24</v>
      </c>
      <c r="C32" s="26">
        <v>34084508</v>
      </c>
      <c r="D32" s="22"/>
      <c r="E32" s="25">
        <v>71185462577</v>
      </c>
      <c r="F32" s="22"/>
      <c r="G32" s="25">
        <v>60597288000</v>
      </c>
      <c r="H32" s="22"/>
      <c r="I32" s="58">
        <f t="shared" si="0"/>
        <v>10588174577</v>
      </c>
      <c r="J32" s="22"/>
      <c r="K32" s="26">
        <v>34084508</v>
      </c>
      <c r="L32" s="22"/>
      <c r="M32" s="25">
        <v>71185462577</v>
      </c>
      <c r="N32" s="54"/>
      <c r="O32" s="25">
        <v>63778248009</v>
      </c>
      <c r="P32" s="54"/>
      <c r="Q32" s="102">
        <f t="shared" si="1"/>
        <v>7407214568</v>
      </c>
      <c r="R32" s="102"/>
    </row>
    <row r="33" spans="1:18" ht="21.75" customHeight="1">
      <c r="A33" s="6" t="s">
        <v>38</v>
      </c>
      <c r="C33" s="26">
        <v>617383</v>
      </c>
      <c r="D33" s="22"/>
      <c r="E33" s="25">
        <v>613709571</v>
      </c>
      <c r="F33" s="22"/>
      <c r="G33" s="25">
        <v>1861994838</v>
      </c>
      <c r="H33" s="22"/>
      <c r="I33" s="58">
        <f t="shared" si="0"/>
        <v>-1248285267</v>
      </c>
      <c r="J33" s="22"/>
      <c r="K33" s="26">
        <v>617383</v>
      </c>
      <c r="L33" s="22"/>
      <c r="M33" s="25">
        <v>613709571</v>
      </c>
      <c r="N33" s="54"/>
      <c r="O33" s="25">
        <v>1861994838</v>
      </c>
      <c r="P33" s="54"/>
      <c r="Q33" s="102">
        <f t="shared" si="1"/>
        <v>-1248285267</v>
      </c>
      <c r="R33" s="102"/>
    </row>
    <row r="34" spans="1:18" ht="21.75" customHeight="1">
      <c r="A34" s="6" t="s">
        <v>23</v>
      </c>
      <c r="C34" s="26">
        <v>72634517</v>
      </c>
      <c r="D34" s="22"/>
      <c r="E34" s="25">
        <v>40144501942</v>
      </c>
      <c r="F34" s="22"/>
      <c r="G34" s="25">
        <v>44115630732</v>
      </c>
      <c r="H34" s="22"/>
      <c r="I34" s="58">
        <f t="shared" si="0"/>
        <v>-3971128790</v>
      </c>
      <c r="J34" s="22"/>
      <c r="K34" s="26">
        <v>72634517</v>
      </c>
      <c r="L34" s="22"/>
      <c r="M34" s="25">
        <v>40144501942</v>
      </c>
      <c r="N34" s="54"/>
      <c r="O34" s="25">
        <v>44141738968</v>
      </c>
      <c r="P34" s="54"/>
      <c r="Q34" s="102">
        <f t="shared" si="1"/>
        <v>-3997237026</v>
      </c>
      <c r="R34" s="102"/>
    </row>
    <row r="35" spans="1:18" ht="21.75" customHeight="1">
      <c r="A35" s="6" t="s">
        <v>27</v>
      </c>
      <c r="C35" s="26">
        <v>1891700</v>
      </c>
      <c r="D35" s="22"/>
      <c r="E35" s="25">
        <v>3997824762</v>
      </c>
      <c r="F35" s="22"/>
      <c r="G35" s="25">
        <v>4537512301</v>
      </c>
      <c r="H35" s="22"/>
      <c r="I35" s="58">
        <f t="shared" si="0"/>
        <v>-539687539</v>
      </c>
      <c r="J35" s="22"/>
      <c r="K35" s="26">
        <v>1891700</v>
      </c>
      <c r="L35" s="22"/>
      <c r="M35" s="25">
        <v>3997824762</v>
      </c>
      <c r="N35" s="54"/>
      <c r="O35" s="25">
        <v>5208830946</v>
      </c>
      <c r="P35" s="54"/>
      <c r="Q35" s="102">
        <f t="shared" si="1"/>
        <v>-1211006184</v>
      </c>
      <c r="R35" s="102"/>
    </row>
    <row r="36" spans="1:18" ht="21.75" customHeight="1">
      <c r="A36" s="6" t="s">
        <v>20</v>
      </c>
      <c r="C36" s="26">
        <v>6000000</v>
      </c>
      <c r="D36" s="22"/>
      <c r="E36" s="25">
        <v>23069912400</v>
      </c>
      <c r="F36" s="22"/>
      <c r="G36" s="25">
        <v>20028119400</v>
      </c>
      <c r="H36" s="22"/>
      <c r="I36" s="58">
        <f t="shared" si="0"/>
        <v>3041793000</v>
      </c>
      <c r="J36" s="22"/>
      <c r="K36" s="26">
        <v>6000000</v>
      </c>
      <c r="L36" s="22"/>
      <c r="M36" s="25">
        <v>23069912400</v>
      </c>
      <c r="N36" s="54"/>
      <c r="O36" s="25">
        <v>20040047998</v>
      </c>
      <c r="P36" s="54"/>
      <c r="Q36" s="102">
        <f t="shared" si="1"/>
        <v>3029864402</v>
      </c>
      <c r="R36" s="102"/>
    </row>
    <row r="37" spans="1:18" ht="21.75" customHeight="1">
      <c r="A37" s="6" t="s">
        <v>49</v>
      </c>
      <c r="C37" s="26">
        <v>4428997</v>
      </c>
      <c r="D37" s="22"/>
      <c r="E37" s="25">
        <v>46844137137</v>
      </c>
      <c r="F37" s="22"/>
      <c r="G37" s="25">
        <v>48385062701</v>
      </c>
      <c r="H37" s="22"/>
      <c r="I37" s="58">
        <f t="shared" si="0"/>
        <v>-1540925564</v>
      </c>
      <c r="J37" s="22"/>
      <c r="K37" s="26">
        <v>4428997</v>
      </c>
      <c r="L37" s="22"/>
      <c r="M37" s="25">
        <v>46844137137</v>
      </c>
      <c r="N37" s="54"/>
      <c r="O37" s="25">
        <v>37818715978</v>
      </c>
      <c r="P37" s="54"/>
      <c r="Q37" s="102">
        <f t="shared" si="1"/>
        <v>9025421159</v>
      </c>
      <c r="R37" s="102"/>
    </row>
    <row r="38" spans="1:18" ht="21.75" customHeight="1">
      <c r="A38" s="6" t="s">
        <v>56</v>
      </c>
      <c r="C38" s="26">
        <v>13888888</v>
      </c>
      <c r="D38" s="22"/>
      <c r="E38" s="25">
        <v>53374959084</v>
      </c>
      <c r="F38" s="22"/>
      <c r="G38" s="25">
        <v>53877505907</v>
      </c>
      <c r="H38" s="22"/>
      <c r="I38" s="58">
        <f t="shared" si="0"/>
        <v>-502546823</v>
      </c>
      <c r="J38" s="22"/>
      <c r="K38" s="26">
        <v>13888888</v>
      </c>
      <c r="L38" s="22"/>
      <c r="M38" s="25">
        <v>53374959089</v>
      </c>
      <c r="N38" s="54"/>
      <c r="O38" s="25">
        <v>56859655956</v>
      </c>
      <c r="P38" s="54"/>
      <c r="Q38" s="102">
        <f t="shared" si="1"/>
        <v>-3484696867</v>
      </c>
      <c r="R38" s="102"/>
    </row>
    <row r="39" spans="1:18" ht="21.75" customHeight="1">
      <c r="A39" s="6" t="s">
        <v>62</v>
      </c>
      <c r="C39" s="26">
        <v>225000</v>
      </c>
      <c r="D39" s="22"/>
      <c r="E39" s="25">
        <v>3041793000</v>
      </c>
      <c r="F39" s="22"/>
      <c r="G39" s="25">
        <v>2923252537</v>
      </c>
      <c r="H39" s="22"/>
      <c r="I39" s="58">
        <f t="shared" si="0"/>
        <v>118540463</v>
      </c>
      <c r="J39" s="22"/>
      <c r="K39" s="26">
        <v>225000</v>
      </c>
      <c r="L39" s="22"/>
      <c r="M39" s="25">
        <v>3041793000</v>
      </c>
      <c r="N39" s="54"/>
      <c r="O39" s="25">
        <v>1480155260</v>
      </c>
      <c r="P39" s="54"/>
      <c r="Q39" s="102">
        <f t="shared" si="1"/>
        <v>1561637740</v>
      </c>
      <c r="R39" s="102"/>
    </row>
    <row r="40" spans="1:18" ht="21.75" customHeight="1">
      <c r="A40" s="6" t="s">
        <v>69</v>
      </c>
      <c r="C40" s="26">
        <v>350000</v>
      </c>
      <c r="D40" s="22"/>
      <c r="E40" s="25">
        <v>14125450500</v>
      </c>
      <c r="F40" s="22"/>
      <c r="G40" s="25">
        <v>14678315820</v>
      </c>
      <c r="H40" s="22"/>
      <c r="I40" s="58">
        <f t="shared" si="0"/>
        <v>-552865320</v>
      </c>
      <c r="J40" s="22"/>
      <c r="K40" s="26">
        <v>350000</v>
      </c>
      <c r="L40" s="22"/>
      <c r="M40" s="25">
        <v>14125450500</v>
      </c>
      <c r="N40" s="54"/>
      <c r="O40" s="25">
        <v>14678315820</v>
      </c>
      <c r="P40" s="54"/>
      <c r="Q40" s="102">
        <f t="shared" si="1"/>
        <v>-552865320</v>
      </c>
      <c r="R40" s="102"/>
    </row>
    <row r="41" spans="1:18" ht="21.75" customHeight="1">
      <c r="A41" s="6" t="s">
        <v>33</v>
      </c>
      <c r="C41" s="26">
        <v>8922398</v>
      </c>
      <c r="D41" s="22"/>
      <c r="E41" s="25">
        <v>55433185824</v>
      </c>
      <c r="F41" s="22"/>
      <c r="G41" s="25">
        <v>60399999274</v>
      </c>
      <c r="H41" s="22"/>
      <c r="I41" s="58">
        <f t="shared" si="0"/>
        <v>-4966813450</v>
      </c>
      <c r="J41" s="22"/>
      <c r="K41" s="26">
        <v>8922398</v>
      </c>
      <c r="L41" s="22"/>
      <c r="M41" s="25">
        <v>55433185824</v>
      </c>
      <c r="N41" s="54"/>
      <c r="O41" s="25">
        <v>53570630780</v>
      </c>
      <c r="P41" s="54"/>
      <c r="Q41" s="102">
        <f t="shared" si="1"/>
        <v>1862555044</v>
      </c>
      <c r="R41" s="102"/>
    </row>
    <row r="42" spans="1:18" ht="21.75" customHeight="1">
      <c r="A42" s="6" t="s">
        <v>72</v>
      </c>
      <c r="C42" s="26">
        <v>75</v>
      </c>
      <c r="D42" s="22"/>
      <c r="E42" s="25">
        <v>4784114</v>
      </c>
      <c r="F42" s="22"/>
      <c r="G42" s="25">
        <v>4112010</v>
      </c>
      <c r="H42" s="22"/>
      <c r="I42" s="58">
        <f t="shared" si="0"/>
        <v>672104</v>
      </c>
      <c r="J42" s="22"/>
      <c r="K42" s="26">
        <v>75</v>
      </c>
      <c r="L42" s="22"/>
      <c r="M42" s="25">
        <v>4784114</v>
      </c>
      <c r="N42" s="54"/>
      <c r="O42" s="25">
        <v>4112010</v>
      </c>
      <c r="P42" s="54"/>
      <c r="Q42" s="102">
        <f t="shared" si="1"/>
        <v>672104</v>
      </c>
      <c r="R42" s="102"/>
    </row>
    <row r="43" spans="1:18" ht="21.75" customHeight="1">
      <c r="A43" s="6" t="s">
        <v>22</v>
      </c>
      <c r="C43" s="26">
        <v>1750000</v>
      </c>
      <c r="D43" s="22"/>
      <c r="E43" s="25">
        <v>4695146662</v>
      </c>
      <c r="F43" s="22"/>
      <c r="G43" s="25">
        <v>4771688512</v>
      </c>
      <c r="H43" s="22"/>
      <c r="I43" s="58">
        <f t="shared" si="0"/>
        <v>-76541850</v>
      </c>
      <c r="J43" s="22"/>
      <c r="K43" s="26">
        <v>1750000</v>
      </c>
      <c r="L43" s="22"/>
      <c r="M43" s="25">
        <v>4695146662</v>
      </c>
      <c r="N43" s="54"/>
      <c r="O43" s="25">
        <v>3871011690</v>
      </c>
      <c r="P43" s="54"/>
      <c r="Q43" s="102">
        <f t="shared" si="1"/>
        <v>824134972</v>
      </c>
      <c r="R43" s="102"/>
    </row>
    <row r="44" spans="1:18" ht="21.75" customHeight="1">
      <c r="A44" s="6" t="s">
        <v>37</v>
      </c>
      <c r="C44" s="26">
        <v>1000000</v>
      </c>
      <c r="D44" s="22"/>
      <c r="E44" s="25">
        <v>6391741500</v>
      </c>
      <c r="F44" s="22"/>
      <c r="G44" s="25">
        <v>6332098512</v>
      </c>
      <c r="H44" s="22"/>
      <c r="I44" s="58">
        <f t="shared" si="0"/>
        <v>59642988</v>
      </c>
      <c r="J44" s="22"/>
      <c r="K44" s="26">
        <v>1000000</v>
      </c>
      <c r="L44" s="22"/>
      <c r="M44" s="25">
        <v>6391741500</v>
      </c>
      <c r="N44" s="54"/>
      <c r="O44" s="25">
        <v>6540849012</v>
      </c>
      <c r="P44" s="54"/>
      <c r="Q44" s="102">
        <f t="shared" si="1"/>
        <v>-149107512</v>
      </c>
      <c r="R44" s="102"/>
    </row>
    <row r="45" spans="1:18" ht="21.75" customHeight="1">
      <c r="A45" s="6" t="s">
        <v>28</v>
      </c>
      <c r="C45" s="26">
        <v>1062500</v>
      </c>
      <c r="D45" s="22"/>
      <c r="E45" s="25">
        <v>4114869975</v>
      </c>
      <c r="F45" s="22"/>
      <c r="G45" s="25">
        <v>4216263075</v>
      </c>
      <c r="H45" s="22"/>
      <c r="I45" s="58">
        <f t="shared" si="0"/>
        <v>-101393100</v>
      </c>
      <c r="J45" s="22"/>
      <c r="K45" s="26">
        <v>1062500</v>
      </c>
      <c r="L45" s="22"/>
      <c r="M45" s="25">
        <v>4114869975</v>
      </c>
      <c r="N45" s="54"/>
      <c r="O45" s="25">
        <v>3996578025</v>
      </c>
      <c r="P45" s="54"/>
      <c r="Q45" s="102">
        <f t="shared" si="1"/>
        <v>118291950</v>
      </c>
      <c r="R45" s="102"/>
    </row>
    <row r="46" spans="1:18" ht="21.75" customHeight="1">
      <c r="A46" s="6" t="s">
        <v>36</v>
      </c>
      <c r="C46" s="26">
        <v>900000</v>
      </c>
      <c r="D46" s="22"/>
      <c r="E46" s="25">
        <v>2917437345</v>
      </c>
      <c r="F46" s="22"/>
      <c r="G46" s="25">
        <v>3516849495</v>
      </c>
      <c r="H46" s="22"/>
      <c r="I46" s="58">
        <f t="shared" si="0"/>
        <v>-599412150</v>
      </c>
      <c r="J46" s="22"/>
      <c r="K46" s="26">
        <v>900000</v>
      </c>
      <c r="L46" s="22"/>
      <c r="M46" s="25">
        <v>2917437349</v>
      </c>
      <c r="N46" s="54"/>
      <c r="O46" s="25">
        <v>2934412033</v>
      </c>
      <c r="P46" s="54"/>
      <c r="Q46" s="102">
        <f t="shared" si="1"/>
        <v>-16974684</v>
      </c>
      <c r="R46" s="102"/>
    </row>
    <row r="47" spans="1:18" ht="21.75" customHeight="1">
      <c r="A47" s="6" t="s">
        <v>59</v>
      </c>
      <c r="C47" s="26">
        <v>1103350</v>
      </c>
      <c r="D47" s="22"/>
      <c r="E47" s="25">
        <v>15102730379</v>
      </c>
      <c r="F47" s="22"/>
      <c r="G47" s="25">
        <v>16676860967</v>
      </c>
      <c r="H47" s="22"/>
      <c r="I47" s="58">
        <f t="shared" si="0"/>
        <v>-1574130588</v>
      </c>
      <c r="J47" s="22"/>
      <c r="K47" s="26">
        <v>1103350</v>
      </c>
      <c r="L47" s="22"/>
      <c r="M47" s="25">
        <v>15102730379</v>
      </c>
      <c r="N47" s="54"/>
      <c r="O47" s="25">
        <v>16469567135</v>
      </c>
      <c r="P47" s="54"/>
      <c r="Q47" s="102">
        <f>M47-O47-9</f>
        <v>-1366836765</v>
      </c>
      <c r="R47" s="102"/>
    </row>
    <row r="48" spans="1:18" ht="21.75" customHeight="1">
      <c r="A48" s="6" t="s">
        <v>40</v>
      </c>
      <c r="C48" s="26">
        <v>800000</v>
      </c>
      <c r="D48" s="22"/>
      <c r="E48" s="25">
        <v>3747966120</v>
      </c>
      <c r="F48" s="22"/>
      <c r="G48" s="25">
        <v>3960295200</v>
      </c>
      <c r="H48" s="22"/>
      <c r="I48" s="58">
        <f t="shared" si="0"/>
        <v>-212329080</v>
      </c>
      <c r="J48" s="22"/>
      <c r="K48" s="26">
        <v>800000</v>
      </c>
      <c r="L48" s="22"/>
      <c r="M48" s="25">
        <v>3747966120</v>
      </c>
      <c r="N48" s="54"/>
      <c r="O48" s="25">
        <v>3961090440</v>
      </c>
      <c r="P48" s="54"/>
      <c r="Q48" s="102">
        <f t="shared" si="1"/>
        <v>-213124320</v>
      </c>
      <c r="R48" s="102"/>
    </row>
    <row r="49" spans="1:18" ht="21.75" customHeight="1">
      <c r="A49" s="6" t="s">
        <v>47</v>
      </c>
      <c r="C49" s="26">
        <v>1000000</v>
      </c>
      <c r="D49" s="22"/>
      <c r="E49" s="25">
        <v>3961289250</v>
      </c>
      <c r="F49" s="22"/>
      <c r="G49" s="25">
        <v>4860904500</v>
      </c>
      <c r="H49" s="22"/>
      <c r="I49" s="58">
        <f t="shared" si="0"/>
        <v>-899615250</v>
      </c>
      <c r="J49" s="22"/>
      <c r="K49" s="26">
        <v>1000000</v>
      </c>
      <c r="L49" s="22"/>
      <c r="M49" s="25">
        <v>3961289250</v>
      </c>
      <c r="N49" s="54"/>
      <c r="O49" s="25">
        <v>5874835500</v>
      </c>
      <c r="P49" s="54"/>
      <c r="Q49" s="102">
        <f t="shared" si="1"/>
        <v>-1913546250</v>
      </c>
      <c r="R49" s="102"/>
    </row>
    <row r="50" spans="1:18" ht="21.75" customHeight="1">
      <c r="A50" s="6" t="s">
        <v>65</v>
      </c>
      <c r="C50" s="26">
        <v>11756699</v>
      </c>
      <c r="D50" s="22"/>
      <c r="E50" s="25">
        <v>39641444606</v>
      </c>
      <c r="F50" s="22"/>
      <c r="G50" s="25">
        <v>46267829951</v>
      </c>
      <c r="H50" s="22"/>
      <c r="I50" s="58">
        <f t="shared" si="0"/>
        <v>-6626385345</v>
      </c>
      <c r="J50" s="22"/>
      <c r="K50" s="26">
        <v>11756699</v>
      </c>
      <c r="L50" s="22"/>
      <c r="M50" s="25">
        <v>39641444606</v>
      </c>
      <c r="N50" s="54"/>
      <c r="O50" s="25">
        <v>41254215642</v>
      </c>
      <c r="P50" s="54"/>
      <c r="Q50" s="102">
        <f t="shared" si="1"/>
        <v>-1612771036</v>
      </c>
      <c r="R50" s="102"/>
    </row>
    <row r="51" spans="1:18" ht="21.75" customHeight="1">
      <c r="A51" s="6" t="s">
        <v>41</v>
      </c>
      <c r="C51" s="26">
        <v>9262001</v>
      </c>
      <c r="D51" s="22"/>
      <c r="E51" s="25">
        <v>3277653585</v>
      </c>
      <c r="F51" s="22"/>
      <c r="G51" s="25">
        <v>3014610702</v>
      </c>
      <c r="H51" s="22"/>
      <c r="I51" s="58">
        <f t="shared" si="0"/>
        <v>263042883</v>
      </c>
      <c r="J51" s="22"/>
      <c r="K51" s="26">
        <v>9262001</v>
      </c>
      <c r="L51" s="22"/>
      <c r="M51" s="25">
        <v>3277653585</v>
      </c>
      <c r="N51" s="54"/>
      <c r="O51" s="25">
        <v>3126756441</v>
      </c>
      <c r="P51" s="54"/>
      <c r="Q51" s="102">
        <f t="shared" si="1"/>
        <v>150897144</v>
      </c>
      <c r="R51" s="102"/>
    </row>
    <row r="52" spans="1:18" ht="21.75" customHeight="1">
      <c r="A52" s="52" t="s">
        <v>26</v>
      </c>
      <c r="C52" s="28">
        <v>350000</v>
      </c>
      <c r="D52" s="22"/>
      <c r="E52" s="27">
        <v>1102898475</v>
      </c>
      <c r="F52" s="22"/>
      <c r="G52" s="27">
        <v>1094548455</v>
      </c>
      <c r="H52" s="22"/>
      <c r="I52" s="58">
        <f t="shared" si="0"/>
        <v>8350020</v>
      </c>
      <c r="J52" s="22"/>
      <c r="K52" s="28">
        <v>350000</v>
      </c>
      <c r="L52" s="22"/>
      <c r="M52" s="27">
        <v>1102898475</v>
      </c>
      <c r="N52" s="54"/>
      <c r="O52" s="27">
        <v>1042708747</v>
      </c>
      <c r="P52" s="54"/>
      <c r="Q52" s="102">
        <f t="shared" si="1"/>
        <v>60189728</v>
      </c>
      <c r="R52" s="102"/>
    </row>
    <row r="53" spans="1:18" s="12" customFormat="1" ht="21.75" customHeight="1" thickBot="1">
      <c r="A53" s="42"/>
      <c r="C53" s="56"/>
      <c r="E53" s="13">
        <f>SUM(E8:E52)</f>
        <v>852348992553</v>
      </c>
      <c r="G53" s="13">
        <f>SUM(G8:G52)</f>
        <v>867405759121</v>
      </c>
      <c r="I53" s="59">
        <v>-15056766549</v>
      </c>
      <c r="K53" s="56"/>
      <c r="M53" s="13">
        <f>SUM(M8:M52)</f>
        <v>852348992562</v>
      </c>
      <c r="O53" s="13">
        <f>SUM(O8:O52)</f>
        <v>811365569661</v>
      </c>
      <c r="Q53" s="105">
        <f>SUM(Q8:R52)</f>
        <v>40983422892</v>
      </c>
      <c r="R53" s="105"/>
    </row>
    <row r="54" spans="1:18" ht="13.5" thickTop="1">
      <c r="K54" s="57"/>
    </row>
    <row r="55" spans="1:18">
      <c r="Q55" s="116">
        <v>40983422892</v>
      </c>
    </row>
    <row r="56" spans="1:18">
      <c r="Q56" s="114">
        <f>Q53-Q55</f>
        <v>0</v>
      </c>
    </row>
    <row r="57" spans="1:18">
      <c r="M57" s="124">
        <v>857450824971</v>
      </c>
      <c r="N57" s="120"/>
      <c r="O57" s="124">
        <v>811365569661</v>
      </c>
      <c r="Q57" s="39"/>
    </row>
    <row r="58" spans="1:18">
      <c r="M58" s="120">
        <v>4263241625</v>
      </c>
      <c r="N58" s="120"/>
      <c r="O58" s="120"/>
      <c r="Q58" s="39"/>
    </row>
    <row r="59" spans="1:18">
      <c r="M59" s="124">
        <v>838590784</v>
      </c>
      <c r="N59" s="120"/>
      <c r="O59" s="120"/>
    </row>
    <row r="60" spans="1:18">
      <c r="M60" s="124"/>
      <c r="N60" s="120"/>
      <c r="O60" s="120"/>
    </row>
    <row r="61" spans="1:18">
      <c r="M61" s="124">
        <f>M57-M58-M59</f>
        <v>852348992562</v>
      </c>
      <c r="N61" s="120"/>
      <c r="O61" s="120"/>
    </row>
    <row r="62" spans="1:18">
      <c r="M62" s="124"/>
      <c r="N62" s="120"/>
      <c r="O62" s="120"/>
    </row>
    <row r="63" spans="1:18">
      <c r="M63" s="124">
        <f>M61-M53</f>
        <v>0</v>
      </c>
      <c r="N63" s="120"/>
      <c r="O63" s="124">
        <f>O57-O53</f>
        <v>0</v>
      </c>
    </row>
    <row r="64" spans="1:18">
      <c r="M64" s="120"/>
      <c r="N64" s="120"/>
      <c r="O64" s="120"/>
    </row>
  </sheetData>
  <mergeCells count="54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53:R53"/>
    <mergeCell ref="Q48:R48"/>
    <mergeCell ref="Q49:R49"/>
    <mergeCell ref="Q50:R50"/>
    <mergeCell ref="Q51:R51"/>
    <mergeCell ref="Q52:R52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72"/>
  <sheetViews>
    <sheetView rightToLeft="1" workbookViewId="0">
      <selection activeCell="AW9" sqref="AW9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8.710937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13.42578125" customWidth="1"/>
    <col min="38" max="38" width="3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  <c r="AM1" s="77"/>
      <c r="AN1" s="77"/>
      <c r="AO1" s="77"/>
      <c r="AP1" s="77"/>
      <c r="AQ1" s="77"/>
      <c r="AR1" s="77"/>
      <c r="AS1" s="77"/>
      <c r="AT1" s="77"/>
      <c r="AU1" s="77"/>
      <c r="AV1" s="77"/>
      <c r="AW1" s="77"/>
    </row>
    <row r="2" spans="1:49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</row>
    <row r="3" spans="1:49" ht="25.5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</row>
    <row r="5" spans="1:49" ht="24">
      <c r="A5" s="87" t="s">
        <v>74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</row>
    <row r="6" spans="1:49" ht="21">
      <c r="I6" s="85" t="s">
        <v>7</v>
      </c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C6" s="85" t="s">
        <v>9</v>
      </c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</row>
    <row r="7" spans="1:49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21">
      <c r="A8" s="83"/>
      <c r="B8" s="83"/>
      <c r="C8" s="83"/>
      <c r="D8" s="83"/>
      <c r="E8" s="83"/>
      <c r="F8" s="83"/>
      <c r="G8" s="83"/>
      <c r="I8" s="85" t="s">
        <v>75</v>
      </c>
      <c r="J8" s="85"/>
      <c r="K8" s="85"/>
      <c r="M8" s="85" t="s">
        <v>76</v>
      </c>
      <c r="N8" s="85"/>
      <c r="O8" s="85"/>
      <c r="Q8" s="85" t="s">
        <v>77</v>
      </c>
      <c r="R8" s="85"/>
      <c r="S8" s="85"/>
      <c r="T8" s="85"/>
      <c r="U8" s="85"/>
      <c r="W8" s="85" t="s">
        <v>78</v>
      </c>
      <c r="X8" s="85"/>
      <c r="Y8" s="85"/>
      <c r="Z8" s="85"/>
      <c r="AA8" s="85"/>
      <c r="AC8" s="85" t="s">
        <v>75</v>
      </c>
      <c r="AD8" s="85"/>
      <c r="AE8" s="85"/>
      <c r="AF8" s="85"/>
      <c r="AG8" s="85"/>
      <c r="AI8" s="85" t="s">
        <v>76</v>
      </c>
      <c r="AJ8" s="85"/>
      <c r="AK8" s="85"/>
      <c r="AM8" s="85" t="s">
        <v>77</v>
      </c>
      <c r="AN8" s="85"/>
      <c r="AO8" s="85"/>
      <c r="AQ8" s="85" t="s">
        <v>78</v>
      </c>
      <c r="AR8" s="85"/>
      <c r="AS8" s="85"/>
    </row>
    <row r="9" spans="1:49" ht="21.75" customHeight="1">
      <c r="A9" s="81" t="s">
        <v>79</v>
      </c>
      <c r="B9" s="81"/>
      <c r="C9" s="81"/>
      <c r="D9" s="81"/>
      <c r="E9" s="81"/>
      <c r="F9" s="81"/>
      <c r="G9" s="81"/>
      <c r="I9" s="90">
        <v>5120</v>
      </c>
      <c r="J9" s="90"/>
      <c r="K9" s="90"/>
      <c r="M9" s="90">
        <v>4447</v>
      </c>
      <c r="N9" s="90"/>
      <c r="O9" s="90"/>
      <c r="Q9" s="91" t="s">
        <v>80</v>
      </c>
      <c r="R9" s="91"/>
      <c r="S9" s="91"/>
      <c r="T9" s="91"/>
      <c r="U9" s="91"/>
      <c r="W9" s="92">
        <v>0.34443413285701502</v>
      </c>
      <c r="X9" s="92"/>
      <c r="Y9" s="92"/>
      <c r="Z9" s="92"/>
      <c r="AA9" s="92"/>
      <c r="AC9" s="86">
        <v>0</v>
      </c>
      <c r="AD9" s="86"/>
      <c r="AE9" s="86"/>
      <c r="AF9" s="86"/>
      <c r="AG9" s="86"/>
      <c r="AI9" s="86">
        <v>4447</v>
      </c>
      <c r="AJ9" s="86"/>
      <c r="AK9" s="86"/>
      <c r="AM9" s="3"/>
      <c r="AN9" s="3"/>
      <c r="AO9" s="3"/>
      <c r="AQ9" s="92">
        <v>0</v>
      </c>
      <c r="AR9" s="92"/>
      <c r="AS9" s="92"/>
    </row>
    <row r="10" spans="1:49" ht="21.75" customHeight="1">
      <c r="A10" s="52"/>
      <c r="B10" s="52"/>
      <c r="C10" s="52"/>
      <c r="D10" s="52"/>
      <c r="E10" s="52"/>
      <c r="F10" s="52"/>
      <c r="G10" s="52"/>
      <c r="I10" s="15"/>
      <c r="J10" s="15"/>
      <c r="K10" s="15"/>
      <c r="M10" s="15"/>
      <c r="N10" s="15"/>
      <c r="O10" s="15"/>
      <c r="Q10" s="52"/>
      <c r="R10" s="52"/>
      <c r="S10" s="52"/>
      <c r="T10" s="52"/>
      <c r="U10" s="52"/>
      <c r="W10" s="43"/>
      <c r="X10" s="43"/>
      <c r="Y10" s="43"/>
      <c r="Z10" s="43"/>
      <c r="AA10" s="43"/>
      <c r="AC10" s="15"/>
      <c r="AD10" s="15"/>
      <c r="AE10" s="15"/>
      <c r="AF10" s="15"/>
      <c r="AG10" s="15"/>
      <c r="AI10" s="15"/>
      <c r="AJ10" s="15"/>
      <c r="AK10" s="15"/>
      <c r="AM10" s="14"/>
      <c r="AN10" s="14"/>
      <c r="AO10" s="14"/>
      <c r="AQ10" s="43"/>
      <c r="AR10" s="43"/>
      <c r="AS10" s="43"/>
    </row>
    <row r="11" spans="1:49" ht="24">
      <c r="A11" s="87" t="s">
        <v>81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</row>
    <row r="12" spans="1:49" ht="21">
      <c r="C12" s="85" t="s">
        <v>7</v>
      </c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Y12" s="85" t="s">
        <v>9</v>
      </c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</row>
    <row r="13" spans="1:49" ht="21">
      <c r="A13" s="42"/>
      <c r="C13" s="10" t="s">
        <v>82</v>
      </c>
      <c r="D13" s="3"/>
      <c r="E13" s="10" t="s">
        <v>83</v>
      </c>
      <c r="F13" s="3"/>
      <c r="G13" s="89" t="s">
        <v>84</v>
      </c>
      <c r="H13" s="89"/>
      <c r="I13" s="89"/>
      <c r="J13" s="3"/>
      <c r="K13" s="89" t="s">
        <v>85</v>
      </c>
      <c r="L13" s="89"/>
      <c r="M13" s="89"/>
      <c r="N13" s="3"/>
      <c r="O13" s="89" t="s">
        <v>76</v>
      </c>
      <c r="P13" s="89"/>
      <c r="Q13" s="89"/>
      <c r="R13" s="3"/>
      <c r="S13" s="89" t="s">
        <v>77</v>
      </c>
      <c r="T13" s="89"/>
      <c r="U13" s="89"/>
      <c r="V13" s="89"/>
      <c r="W13" s="89"/>
      <c r="Y13" s="89" t="s">
        <v>82</v>
      </c>
      <c r="Z13" s="89"/>
      <c r="AA13" s="89"/>
      <c r="AB13" s="89"/>
      <c r="AC13" s="89"/>
      <c r="AD13" s="3"/>
      <c r="AE13" s="89" t="s">
        <v>83</v>
      </c>
      <c r="AF13" s="89"/>
      <c r="AG13" s="89"/>
      <c r="AH13" s="89"/>
      <c r="AI13" s="89"/>
      <c r="AJ13" s="3"/>
      <c r="AK13" s="89" t="s">
        <v>84</v>
      </c>
      <c r="AL13" s="89"/>
      <c r="AM13" s="89"/>
      <c r="AN13" s="3"/>
      <c r="AO13" s="89" t="s">
        <v>85</v>
      </c>
      <c r="AP13" s="89"/>
      <c r="AQ13" s="89"/>
      <c r="AR13" s="3"/>
      <c r="AS13" s="89" t="s">
        <v>76</v>
      </c>
      <c r="AT13" s="89"/>
      <c r="AU13" s="3"/>
      <c r="AV13" s="10" t="s">
        <v>77</v>
      </c>
    </row>
    <row r="14" spans="1:49" s="14" customFormat="1" ht="21">
      <c r="A14" s="42"/>
      <c r="C14" s="42"/>
      <c r="E14" s="42"/>
      <c r="G14" s="42"/>
      <c r="H14" s="42"/>
      <c r="I14" s="42"/>
      <c r="K14" s="42"/>
      <c r="L14" s="42"/>
      <c r="M14" s="42"/>
      <c r="O14" s="42"/>
      <c r="P14" s="42"/>
      <c r="Q14" s="42"/>
      <c r="S14" s="42"/>
      <c r="T14" s="42"/>
      <c r="U14" s="42"/>
      <c r="V14" s="42"/>
      <c r="W14" s="42"/>
      <c r="Y14" s="42"/>
      <c r="Z14" s="42"/>
      <c r="AA14" s="42"/>
      <c r="AB14" s="42"/>
      <c r="AC14" s="42"/>
      <c r="AE14" s="42"/>
      <c r="AF14" s="42"/>
      <c r="AG14" s="42"/>
      <c r="AH14" s="42"/>
      <c r="AI14" s="42"/>
      <c r="AK14" s="42"/>
      <c r="AL14" s="42"/>
      <c r="AM14" s="42"/>
      <c r="AO14" s="42"/>
      <c r="AP14" s="42"/>
      <c r="AQ14" s="42"/>
      <c r="AS14" s="42"/>
      <c r="AT14" s="42"/>
      <c r="AV14" s="42"/>
    </row>
    <row r="15" spans="1:49" ht="24">
      <c r="A15" s="87" t="s">
        <v>86</v>
      </c>
      <c r="B15" s="87"/>
      <c r="C15" s="88"/>
      <c r="D15" s="87"/>
      <c r="E15" s="88"/>
      <c r="F15" s="87"/>
      <c r="G15" s="88"/>
      <c r="H15" s="88"/>
      <c r="I15" s="88"/>
      <c r="J15" s="87"/>
      <c r="K15" s="88"/>
      <c r="L15" s="88"/>
      <c r="M15" s="88"/>
      <c r="N15" s="87"/>
      <c r="O15" s="88"/>
      <c r="P15" s="88"/>
      <c r="Q15" s="88"/>
      <c r="R15" s="87"/>
      <c r="S15" s="88"/>
      <c r="T15" s="88"/>
      <c r="U15" s="88"/>
      <c r="V15" s="88"/>
      <c r="W15" s="88"/>
      <c r="X15" s="87"/>
      <c r="Y15" s="88"/>
      <c r="Z15" s="88"/>
      <c r="AA15" s="88"/>
      <c r="AB15" s="88"/>
      <c r="AC15" s="88"/>
      <c r="AD15" s="87"/>
      <c r="AE15" s="88"/>
      <c r="AF15" s="88"/>
      <c r="AG15" s="88"/>
      <c r="AH15" s="88"/>
      <c r="AI15" s="88"/>
      <c r="AJ15" s="87"/>
      <c r="AK15" s="88"/>
      <c r="AL15" s="88"/>
      <c r="AM15" s="88"/>
      <c r="AN15" s="87"/>
      <c r="AO15" s="88"/>
      <c r="AP15" s="88"/>
      <c r="AQ15" s="88"/>
      <c r="AR15" s="87"/>
      <c r="AS15" s="88"/>
      <c r="AT15" s="88"/>
      <c r="AU15" s="87"/>
      <c r="AV15" s="88"/>
      <c r="AW15" s="87"/>
    </row>
    <row r="16" spans="1:49" ht="21">
      <c r="C16" s="85" t="s">
        <v>7</v>
      </c>
      <c r="D16" s="85"/>
      <c r="E16" s="85"/>
      <c r="F16" s="85"/>
      <c r="G16" s="85"/>
      <c r="H16" s="85"/>
      <c r="I16" s="85"/>
      <c r="J16" s="85"/>
      <c r="K16" s="85"/>
      <c r="L16" s="85"/>
      <c r="M16" s="85"/>
      <c r="O16" s="85" t="s">
        <v>9</v>
      </c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</row>
    <row r="17" spans="1:35" ht="21">
      <c r="A17" s="42"/>
      <c r="C17" s="4" t="s">
        <v>83</v>
      </c>
      <c r="D17" s="3"/>
      <c r="E17" s="4" t="s">
        <v>85</v>
      </c>
      <c r="F17" s="3"/>
      <c r="G17" s="84" t="s">
        <v>76</v>
      </c>
      <c r="H17" s="84"/>
      <c r="I17" s="84"/>
      <c r="J17" s="3"/>
      <c r="K17" s="84" t="s">
        <v>77</v>
      </c>
      <c r="L17" s="84"/>
      <c r="M17" s="84"/>
      <c r="O17" s="84" t="s">
        <v>83</v>
      </c>
      <c r="P17" s="84"/>
      <c r="Q17" s="84"/>
      <c r="R17" s="84"/>
      <c r="S17" s="84"/>
      <c r="T17" s="3"/>
      <c r="U17" s="84" t="s">
        <v>85</v>
      </c>
      <c r="V17" s="84"/>
      <c r="W17" s="84"/>
      <c r="X17" s="84"/>
      <c r="Y17" s="84"/>
      <c r="Z17" s="3"/>
      <c r="AA17" s="84" t="s">
        <v>76</v>
      </c>
      <c r="AB17" s="84"/>
      <c r="AC17" s="84"/>
      <c r="AD17" s="84"/>
      <c r="AE17" s="84"/>
      <c r="AF17" s="3"/>
      <c r="AG17" s="84" t="s">
        <v>77</v>
      </c>
      <c r="AH17" s="84"/>
      <c r="AI17" s="84"/>
    </row>
    <row r="18" spans="1:35">
      <c r="A18" s="14"/>
      <c r="C18" s="3"/>
      <c r="E18" s="3"/>
      <c r="G18" s="3"/>
      <c r="H18" s="3"/>
      <c r="I18" s="3"/>
      <c r="K18" s="3"/>
      <c r="L18" s="3"/>
      <c r="M18" s="3"/>
      <c r="O18" s="3"/>
      <c r="P18" s="3"/>
      <c r="Q18" s="3"/>
      <c r="R18" s="3"/>
      <c r="S18" s="3"/>
      <c r="U18" s="3"/>
      <c r="V18" s="3"/>
      <c r="W18" s="3"/>
      <c r="X18" s="3"/>
      <c r="Y18" s="3"/>
      <c r="AA18" s="3"/>
      <c r="AB18" s="3"/>
      <c r="AC18" s="3"/>
      <c r="AD18" s="3"/>
      <c r="AE18" s="3"/>
      <c r="AG18" s="3"/>
      <c r="AH18" s="3"/>
      <c r="AI18" s="3"/>
    </row>
    <row r="21" spans="1:35" ht="21.75" customHeight="1"/>
    <row r="22" spans="1:35" ht="21.75" customHeight="1"/>
    <row r="23" spans="1:35" ht="21.75" customHeight="1"/>
    <row r="24" spans="1:35" ht="21.75" customHeight="1"/>
    <row r="25" spans="1:35" ht="21.75" customHeight="1"/>
    <row r="26" spans="1:35" ht="21.75" customHeight="1"/>
    <row r="27" spans="1:35" ht="21.75" customHeight="1"/>
    <row r="28" spans="1:35" ht="21.75" customHeight="1"/>
    <row r="29" spans="1:35" ht="21.75" customHeight="1"/>
    <row r="30" spans="1:35" ht="21.75" customHeight="1"/>
    <row r="31" spans="1:35" ht="21.75" customHeight="1"/>
    <row r="32" spans="1:35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1.75" customHeight="1"/>
    <row r="59" ht="21.75" customHeight="1"/>
    <row r="60" ht="21.75" customHeight="1"/>
    <row r="61" ht="21.75" customHeight="1"/>
    <row r="62" ht="21.75" customHeight="1"/>
    <row r="63" ht="21.75" customHeight="1"/>
    <row r="64" ht="21.75" customHeight="1"/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</sheetData>
  <mergeCells count="44"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Q9:AS9"/>
    <mergeCell ref="A8:G8"/>
    <mergeCell ref="I8:K8"/>
    <mergeCell ref="M8:O8"/>
    <mergeCell ref="Q8:U8"/>
    <mergeCell ref="A11:AW11"/>
    <mergeCell ref="C12:W12"/>
    <mergeCell ref="Y12:AV12"/>
    <mergeCell ref="G13:I13"/>
    <mergeCell ref="K13:M13"/>
    <mergeCell ref="O13:Q13"/>
    <mergeCell ref="S13:W13"/>
    <mergeCell ref="Y13:AC13"/>
    <mergeCell ref="AE13:AI13"/>
    <mergeCell ref="AK13:AM13"/>
    <mergeCell ref="AO13:AQ13"/>
    <mergeCell ref="AS13:AT13"/>
    <mergeCell ref="A15:AW15"/>
    <mergeCell ref="C16:M16"/>
    <mergeCell ref="O16:AI16"/>
    <mergeCell ref="G17:I17"/>
    <mergeCell ref="K17:M17"/>
    <mergeCell ref="O17:S17"/>
    <mergeCell ref="U17:Y17"/>
    <mergeCell ref="AA17:AE17"/>
    <mergeCell ref="AG17:AI17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M22" sqref="M22"/>
    </sheetView>
  </sheetViews>
  <sheetFormatPr defaultRowHeight="12.75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</row>
    <row r="2" spans="1:27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</row>
    <row r="3" spans="1:27" ht="25.5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</row>
    <row r="4" spans="1:27" ht="14.45" customHeight="1"/>
    <row r="5" spans="1:27" ht="24">
      <c r="A5" s="1" t="s">
        <v>87</v>
      </c>
      <c r="B5" s="87" t="s">
        <v>88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</row>
    <row r="6" spans="1:27" ht="21">
      <c r="E6" s="85" t="s">
        <v>7</v>
      </c>
      <c r="F6" s="85"/>
      <c r="G6" s="85"/>
      <c r="H6" s="85"/>
      <c r="I6" s="85"/>
      <c r="K6" s="85" t="s">
        <v>8</v>
      </c>
      <c r="L6" s="85"/>
      <c r="M6" s="85"/>
      <c r="N6" s="85"/>
      <c r="O6" s="85"/>
      <c r="P6" s="85"/>
      <c r="Q6" s="85"/>
      <c r="S6" s="85" t="s">
        <v>9</v>
      </c>
      <c r="T6" s="85"/>
      <c r="U6" s="85"/>
      <c r="V6" s="85"/>
      <c r="W6" s="85"/>
      <c r="X6" s="85"/>
      <c r="Y6" s="85"/>
      <c r="Z6" s="85"/>
      <c r="AA6" s="85"/>
    </row>
    <row r="7" spans="1:27" ht="21">
      <c r="E7" s="3"/>
      <c r="F7" s="3"/>
      <c r="G7" s="3"/>
      <c r="H7" s="3"/>
      <c r="I7" s="3"/>
      <c r="K7" s="84" t="s">
        <v>89</v>
      </c>
      <c r="L7" s="84"/>
      <c r="M7" s="84"/>
      <c r="N7" s="3"/>
      <c r="O7" s="84" t="s">
        <v>90</v>
      </c>
      <c r="P7" s="84"/>
      <c r="Q7" s="84"/>
      <c r="S7" s="3"/>
      <c r="T7" s="3"/>
      <c r="U7" s="3"/>
      <c r="V7" s="3"/>
      <c r="W7" s="3"/>
      <c r="X7" s="3"/>
      <c r="Y7" s="3"/>
      <c r="Z7" s="3"/>
      <c r="AA7" s="3"/>
    </row>
    <row r="8" spans="1:27" ht="21">
      <c r="A8" s="83"/>
      <c r="B8" s="83"/>
      <c r="D8" s="85" t="s">
        <v>91</v>
      </c>
      <c r="E8" s="85"/>
      <c r="G8" s="2" t="s">
        <v>13</v>
      </c>
      <c r="I8" s="2" t="s">
        <v>14</v>
      </c>
      <c r="K8" s="4" t="s">
        <v>12</v>
      </c>
      <c r="L8" s="3"/>
      <c r="M8" s="4" t="s">
        <v>13</v>
      </c>
      <c r="O8" s="4" t="s">
        <v>12</v>
      </c>
      <c r="P8" s="3"/>
      <c r="Q8" s="4" t="s">
        <v>15</v>
      </c>
      <c r="S8" s="2" t="s">
        <v>12</v>
      </c>
      <c r="U8" s="2" t="s">
        <v>92</v>
      </c>
      <c r="W8" s="2" t="s">
        <v>13</v>
      </c>
      <c r="Y8" s="2" t="s">
        <v>14</v>
      </c>
      <c r="AA8" s="2" t="s">
        <v>17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D24" sqref="D24"/>
    </sheetView>
  </sheetViews>
  <sheetFormatPr defaultRowHeight="12.75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  <c r="AC1" s="77"/>
      <c r="AD1" s="77"/>
      <c r="AE1" s="77"/>
      <c r="AF1" s="77"/>
      <c r="AG1" s="77"/>
      <c r="AH1" s="77"/>
      <c r="AI1" s="77"/>
      <c r="AJ1" s="77"/>
      <c r="AK1" s="77"/>
      <c r="AL1" s="77"/>
    </row>
    <row r="2" spans="1:38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</row>
    <row r="3" spans="1:38" ht="25.5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</row>
    <row r="5" spans="1:38" ht="24">
      <c r="A5" s="1" t="s">
        <v>93</v>
      </c>
      <c r="B5" s="87" t="s">
        <v>94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</row>
    <row r="6" spans="1:38" ht="21">
      <c r="A6" s="85" t="s">
        <v>95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 t="s">
        <v>7</v>
      </c>
      <c r="Q6" s="85"/>
      <c r="R6" s="85"/>
      <c r="S6" s="85"/>
      <c r="T6" s="85"/>
      <c r="V6" s="85" t="s">
        <v>8</v>
      </c>
      <c r="W6" s="85"/>
      <c r="X6" s="85"/>
      <c r="Y6" s="85"/>
      <c r="Z6" s="85"/>
      <c r="AA6" s="85"/>
      <c r="AB6" s="85"/>
      <c r="AD6" s="85" t="s">
        <v>9</v>
      </c>
      <c r="AE6" s="85"/>
      <c r="AF6" s="85"/>
      <c r="AG6" s="85"/>
      <c r="AH6" s="85"/>
      <c r="AI6" s="85"/>
      <c r="AJ6" s="85"/>
      <c r="AK6" s="85"/>
      <c r="AL6" s="85"/>
    </row>
    <row r="7" spans="1:38" ht="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84" t="s">
        <v>10</v>
      </c>
      <c r="W7" s="84"/>
      <c r="X7" s="84"/>
      <c r="Y7" s="3"/>
      <c r="Z7" s="84" t="s">
        <v>11</v>
      </c>
      <c r="AA7" s="84"/>
      <c r="AB7" s="84"/>
      <c r="AD7" s="3"/>
      <c r="AE7" s="3"/>
      <c r="AF7" s="3"/>
      <c r="AG7" s="3"/>
      <c r="AH7" s="3"/>
      <c r="AI7" s="3"/>
      <c r="AJ7" s="3"/>
      <c r="AK7" s="3"/>
      <c r="AL7" s="3"/>
    </row>
    <row r="8" spans="1:38" ht="21">
      <c r="A8" s="83"/>
      <c r="B8" s="83"/>
      <c r="D8" s="2" t="s">
        <v>96</v>
      </c>
      <c r="F8" s="2" t="s">
        <v>97</v>
      </c>
      <c r="H8" s="2" t="s">
        <v>98</v>
      </c>
      <c r="J8" s="2" t="s">
        <v>99</v>
      </c>
      <c r="L8" s="2" t="s">
        <v>100</v>
      </c>
      <c r="N8" s="2" t="s">
        <v>78</v>
      </c>
      <c r="P8" s="2" t="s">
        <v>12</v>
      </c>
      <c r="R8" s="2" t="s">
        <v>13</v>
      </c>
      <c r="T8" s="2" t="s">
        <v>14</v>
      </c>
      <c r="V8" s="4" t="s">
        <v>12</v>
      </c>
      <c r="W8" s="3"/>
      <c r="X8" s="4" t="s">
        <v>13</v>
      </c>
      <c r="Z8" s="4" t="s">
        <v>12</v>
      </c>
      <c r="AA8" s="3"/>
      <c r="AB8" s="4" t="s">
        <v>15</v>
      </c>
      <c r="AD8" s="2" t="s">
        <v>12</v>
      </c>
      <c r="AF8" s="2" t="s">
        <v>16</v>
      </c>
      <c r="AH8" s="2" t="s">
        <v>13</v>
      </c>
      <c r="AJ8" s="2" t="s">
        <v>14</v>
      </c>
      <c r="AL8" s="2" t="s">
        <v>17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I16" sqref="I16"/>
    </sheetView>
  </sheetViews>
  <sheetFormatPr defaultRowHeight="12.75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</row>
    <row r="2" spans="1:13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ht="25.5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3" ht="24">
      <c r="A4" s="87" t="s">
        <v>101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1:13" ht="24">
      <c r="A5" s="87" t="s">
        <v>102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</row>
    <row r="7" spans="1:13" ht="21">
      <c r="C7" s="85" t="s">
        <v>9</v>
      </c>
      <c r="D7" s="85"/>
      <c r="E7" s="85"/>
      <c r="F7" s="85"/>
      <c r="G7" s="85"/>
      <c r="H7" s="85"/>
      <c r="I7" s="85"/>
      <c r="J7" s="85"/>
      <c r="K7" s="85"/>
      <c r="L7" s="85"/>
      <c r="M7" s="85"/>
    </row>
    <row r="8" spans="1:13" ht="21">
      <c r="A8" s="42"/>
      <c r="C8" s="4" t="s">
        <v>12</v>
      </c>
      <c r="D8" s="3"/>
      <c r="E8" s="4" t="s">
        <v>103</v>
      </c>
      <c r="F8" s="3"/>
      <c r="G8" s="4" t="s">
        <v>104</v>
      </c>
      <c r="H8" s="3"/>
      <c r="I8" s="4" t="s">
        <v>105</v>
      </c>
      <c r="J8" s="3"/>
      <c r="K8" s="4" t="s">
        <v>106</v>
      </c>
      <c r="L8" s="3"/>
      <c r="M8" s="4" t="s">
        <v>107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24"/>
  <sheetViews>
    <sheetView rightToLeft="1" workbookViewId="0">
      <selection activeCell="H12" sqref="H12"/>
    </sheetView>
  </sheetViews>
  <sheetFormatPr defaultRowHeight="12.75"/>
  <cols>
    <col min="1" max="1" width="6.28515625" bestFit="1" customWidth="1"/>
    <col min="2" max="2" width="12.5703125" customWidth="1"/>
    <col min="3" max="3" width="1.28515625" customWidth="1"/>
    <col min="4" max="4" width="15" bestFit="1" customWidth="1"/>
    <col min="5" max="5" width="1.28515625" customWidth="1"/>
    <col min="6" max="6" width="16.7109375" bestFit="1" customWidth="1"/>
    <col min="7" max="7" width="1.28515625" customWidth="1"/>
    <col min="8" max="8" width="16" bestFit="1" customWidth="1"/>
    <col min="9" max="9" width="1.28515625" customWidth="1"/>
    <col min="10" max="10" width="16.28515625" bestFit="1" customWidth="1"/>
    <col min="11" max="11" width="1.28515625" customWidth="1"/>
    <col min="12" max="12" width="18.28515625" bestFit="1" customWidth="1"/>
    <col min="13" max="13" width="0.28515625" customWidth="1"/>
    <col min="20" max="20" width="14.85546875" hidden="1" customWidth="1"/>
  </cols>
  <sheetData>
    <row r="1" spans="1:20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20" ht="25.5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20" ht="25.5">
      <c r="A3" s="77" t="s">
        <v>218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</row>
    <row r="5" spans="1:20" ht="24">
      <c r="A5" s="1" t="s">
        <v>108</v>
      </c>
      <c r="B5" s="87" t="s">
        <v>109</v>
      </c>
      <c r="C5" s="87"/>
      <c r="D5" s="87"/>
      <c r="E5" s="87"/>
      <c r="F5" s="87"/>
      <c r="G5" s="87"/>
      <c r="H5" s="87"/>
      <c r="I5" s="87"/>
      <c r="J5" s="87"/>
      <c r="K5" s="87"/>
      <c r="L5" s="87"/>
    </row>
    <row r="6" spans="1:20" ht="21">
      <c r="D6" s="2" t="s">
        <v>7</v>
      </c>
      <c r="F6" s="85" t="s">
        <v>8</v>
      </c>
      <c r="G6" s="85"/>
      <c r="H6" s="85"/>
      <c r="J6" s="2" t="s">
        <v>9</v>
      </c>
    </row>
    <row r="7" spans="1:20">
      <c r="D7" s="3"/>
      <c r="F7" s="3"/>
      <c r="G7" s="3"/>
      <c r="H7" s="3"/>
      <c r="J7" s="3"/>
    </row>
    <row r="8" spans="1:20" ht="21">
      <c r="A8" s="83"/>
      <c r="B8" s="83"/>
      <c r="D8" s="2" t="s">
        <v>110</v>
      </c>
      <c r="F8" s="2" t="s">
        <v>111</v>
      </c>
      <c r="H8" s="2" t="s">
        <v>112</v>
      </c>
      <c r="J8" s="2" t="s">
        <v>110</v>
      </c>
      <c r="L8" s="44" t="s">
        <v>17</v>
      </c>
    </row>
    <row r="9" spans="1:20" ht="18.75">
      <c r="A9" s="81" t="s">
        <v>215</v>
      </c>
      <c r="B9" s="81"/>
      <c r="D9" s="5">
        <v>2586949289</v>
      </c>
      <c r="E9">
        <v>0</v>
      </c>
      <c r="F9" s="5">
        <v>13260481301</v>
      </c>
      <c r="G9">
        <v>0</v>
      </c>
      <c r="H9" s="5">
        <v>2000300000</v>
      </c>
      <c r="I9">
        <v>0</v>
      </c>
      <c r="J9" s="5">
        <v>13847130590</v>
      </c>
      <c r="L9" s="49">
        <f>J9/$T$9</f>
        <v>1.5388299612868346E-2</v>
      </c>
      <c r="T9" s="41">
        <v>899847997398</v>
      </c>
    </row>
    <row r="10" spans="1:20" ht="21.75" customHeight="1">
      <c r="A10" s="79" t="s">
        <v>216</v>
      </c>
      <c r="B10" s="79"/>
      <c r="D10" s="7">
        <v>6903030260</v>
      </c>
      <c r="F10" s="7">
        <v>101121622534</v>
      </c>
      <c r="H10" s="7">
        <v>85994240427</v>
      </c>
      <c r="J10" s="7">
        <v>22030412367</v>
      </c>
      <c r="L10" s="49">
        <f t="shared" ref="L10:L11" si="0">J10/$T$9</f>
        <v>2.4482370834522194E-2</v>
      </c>
    </row>
    <row r="11" spans="1:20" ht="21.75" customHeight="1">
      <c r="A11" s="81" t="s">
        <v>217</v>
      </c>
      <c r="B11" s="81"/>
      <c r="D11" s="8">
        <v>688069914</v>
      </c>
      <c r="F11" s="8">
        <v>3019959</v>
      </c>
      <c r="H11" s="51">
        <v>0</v>
      </c>
      <c r="J11" s="8">
        <v>691089873</v>
      </c>
      <c r="L11" s="49">
        <f t="shared" si="0"/>
        <v>7.6800734679451988E-4</v>
      </c>
    </row>
    <row r="12" spans="1:20" s="12" customFormat="1" ht="21.75" customHeight="1" thickBot="1">
      <c r="A12" s="83"/>
      <c r="B12" s="83"/>
      <c r="D12" s="13">
        <f>SUM(D9:D11)</f>
        <v>10178049463</v>
      </c>
      <c r="F12" s="13">
        <f>SUM(F9:F11)</f>
        <v>114385123794</v>
      </c>
      <c r="H12" s="13">
        <f>SUM(H9:H11)</f>
        <v>87994540427</v>
      </c>
      <c r="J12" s="13">
        <f>SUM(J9:J11)</f>
        <v>36568632830</v>
      </c>
      <c r="L12" s="50">
        <f>SUM(L9:L11)</f>
        <v>4.0638677794185056E-2</v>
      </c>
    </row>
    <row r="13" spans="1:20" ht="13.5" thickTop="1"/>
    <row r="14" spans="1:20">
      <c r="D14" s="110"/>
      <c r="E14" s="110"/>
      <c r="F14" s="110"/>
      <c r="G14" s="110"/>
      <c r="H14" s="110"/>
      <c r="I14" s="110"/>
      <c r="J14" s="116">
        <v>36568632830</v>
      </c>
      <c r="K14" s="110"/>
      <c r="L14" s="110"/>
    </row>
    <row r="15" spans="1:20">
      <c r="D15" s="110"/>
      <c r="E15" s="110"/>
      <c r="F15" s="110"/>
      <c r="G15" s="110"/>
      <c r="H15" s="110"/>
      <c r="I15" s="110"/>
      <c r="J15" s="39"/>
      <c r="K15" s="110"/>
      <c r="L15" s="110"/>
    </row>
    <row r="16" spans="1:20">
      <c r="D16" s="110"/>
      <c r="E16" s="110"/>
      <c r="F16" s="110"/>
      <c r="G16" s="110"/>
      <c r="H16" s="110"/>
      <c r="I16" s="110"/>
      <c r="J16" s="114">
        <f>J14-J12</f>
        <v>0</v>
      </c>
      <c r="K16" s="110"/>
      <c r="L16" s="110"/>
    </row>
    <row r="17" spans="4:15">
      <c r="D17" s="110"/>
      <c r="E17" s="110"/>
      <c r="F17" s="110"/>
      <c r="G17" s="110"/>
      <c r="H17" s="110"/>
      <c r="I17" s="110"/>
      <c r="J17" s="39"/>
      <c r="K17" s="110"/>
      <c r="L17" s="110"/>
    </row>
    <row r="18" spans="4:15">
      <c r="D18" s="115"/>
      <c r="E18" s="115"/>
      <c r="F18" s="115"/>
      <c r="G18" s="115"/>
      <c r="H18" s="115"/>
      <c r="I18" s="115"/>
      <c r="J18" s="115"/>
      <c r="K18" s="115"/>
      <c r="L18" s="115"/>
      <c r="M18" s="41"/>
      <c r="N18" s="41"/>
      <c r="O18" s="41"/>
    </row>
    <row r="19" spans="4:15">
      <c r="D19" s="110"/>
      <c r="E19" s="110"/>
      <c r="F19" s="110"/>
      <c r="G19" s="110"/>
      <c r="H19" s="110"/>
      <c r="I19" s="110"/>
      <c r="J19" s="110"/>
      <c r="K19" s="110"/>
      <c r="L19" s="110"/>
    </row>
    <row r="20" spans="4:15">
      <c r="D20" s="110"/>
      <c r="E20" s="110"/>
      <c r="F20" s="110"/>
      <c r="G20" s="110"/>
      <c r="H20" s="110"/>
      <c r="I20" s="110"/>
      <c r="J20" s="110"/>
      <c r="K20" s="110"/>
      <c r="L20" s="110"/>
    </row>
    <row r="21" spans="4:15">
      <c r="D21" s="110"/>
      <c r="E21" s="110"/>
      <c r="F21" s="110"/>
      <c r="G21" s="110"/>
      <c r="H21" s="110"/>
      <c r="I21" s="110"/>
      <c r="J21" s="110"/>
      <c r="K21" s="110"/>
      <c r="L21" s="110"/>
    </row>
    <row r="22" spans="4:15">
      <c r="D22" s="110"/>
      <c r="E22" s="110"/>
      <c r="F22" s="110"/>
      <c r="G22" s="110"/>
      <c r="H22" s="110"/>
      <c r="I22" s="110"/>
      <c r="J22" s="110"/>
      <c r="K22" s="110"/>
      <c r="L22" s="110"/>
    </row>
    <row r="23" spans="4:15">
      <c r="D23" s="110"/>
      <c r="E23" s="110"/>
      <c r="F23" s="110"/>
      <c r="G23" s="110"/>
      <c r="H23" s="110"/>
      <c r="I23" s="110"/>
      <c r="J23" s="110"/>
      <c r="K23" s="110"/>
      <c r="L23" s="110"/>
    </row>
    <row r="24" spans="4:15">
      <c r="D24" s="110"/>
      <c r="E24" s="110"/>
      <c r="F24" s="110"/>
      <c r="G24" s="110"/>
      <c r="H24" s="110"/>
      <c r="I24" s="110"/>
      <c r="J24" s="110"/>
      <c r="K24" s="110"/>
      <c r="L24" s="110"/>
    </row>
  </sheetData>
  <mergeCells count="10">
    <mergeCell ref="A1:L1"/>
    <mergeCell ref="A2:L2"/>
    <mergeCell ref="A3:L3"/>
    <mergeCell ref="B5:L5"/>
    <mergeCell ref="F6:H6"/>
    <mergeCell ref="A12:B12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45"/>
  <sheetViews>
    <sheetView rightToLeft="1" topLeftCell="A6" workbookViewId="0">
      <selection activeCell="H23" sqref="H23"/>
    </sheetView>
  </sheetViews>
  <sheetFormatPr defaultRowHeight="12.75"/>
  <cols>
    <col min="1" max="1" width="2.5703125" customWidth="1"/>
    <col min="2" max="2" width="49.855468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7" max="17" width="0" hidden="1" customWidth="1"/>
  </cols>
  <sheetData>
    <row r="1" spans="1:17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</row>
    <row r="2" spans="1:17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</row>
    <row r="3" spans="1:17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</row>
    <row r="5" spans="1:17" ht="24">
      <c r="A5" s="1" t="s">
        <v>114</v>
      </c>
      <c r="B5" s="87" t="s">
        <v>115</v>
      </c>
      <c r="C5" s="87"/>
      <c r="D5" s="87"/>
      <c r="E5" s="87"/>
      <c r="F5" s="87"/>
      <c r="G5" s="87"/>
      <c r="H5" s="87"/>
      <c r="I5" s="87"/>
      <c r="J5" s="87"/>
    </row>
    <row r="7" spans="1:17" ht="21">
      <c r="A7" s="83"/>
      <c r="B7" s="83"/>
      <c r="D7" s="2" t="s">
        <v>116</v>
      </c>
      <c r="F7" s="2" t="s">
        <v>110</v>
      </c>
      <c r="H7" s="44" t="s">
        <v>117</v>
      </c>
      <c r="J7" s="44" t="s">
        <v>118</v>
      </c>
    </row>
    <row r="8" spans="1:17" ht="18.75">
      <c r="A8" s="81" t="s">
        <v>119</v>
      </c>
      <c r="B8" s="81"/>
      <c r="D8" s="62" t="s">
        <v>120</v>
      </c>
      <c r="F8" s="21">
        <f>'درآمد سرمایه گذاری در سهام'!U67</f>
        <v>61846817494</v>
      </c>
      <c r="H8" s="46">
        <f>F8/$F$13</f>
        <v>0.96900881545059048</v>
      </c>
      <c r="J8" s="46">
        <f>F8/$Q$8</f>
        <v>6.8730294086152582E-2</v>
      </c>
      <c r="Q8" s="41">
        <v>899847997398</v>
      </c>
    </row>
    <row r="9" spans="1:17" ht="18.75">
      <c r="A9" s="79" t="s">
        <v>121</v>
      </c>
      <c r="B9" s="79"/>
      <c r="D9" s="63" t="s">
        <v>122</v>
      </c>
      <c r="F9" s="32">
        <v>0</v>
      </c>
      <c r="H9" s="46">
        <f>F9/$F$13</f>
        <v>0</v>
      </c>
      <c r="J9" s="46">
        <f t="shared" ref="J9:J12" si="0">F9/$Q$8</f>
        <v>0</v>
      </c>
    </row>
    <row r="10" spans="1:17" ht="18.75">
      <c r="A10" s="79" t="s">
        <v>123</v>
      </c>
      <c r="B10" s="79"/>
      <c r="D10" s="63" t="s">
        <v>124</v>
      </c>
      <c r="F10" s="32">
        <v>0</v>
      </c>
      <c r="H10" s="46">
        <f>F10/$F$13</f>
        <v>0</v>
      </c>
      <c r="J10" s="46">
        <f t="shared" si="0"/>
        <v>0</v>
      </c>
    </row>
    <row r="11" spans="1:17" ht="18.75">
      <c r="A11" s="79" t="s">
        <v>125</v>
      </c>
      <c r="B11" s="79"/>
      <c r="D11" s="63" t="s">
        <v>126</v>
      </c>
      <c r="F11" s="25">
        <f>'درآمد سپرده بانکی'!H12</f>
        <v>1662207659</v>
      </c>
      <c r="H11" s="46">
        <f t="shared" ref="H11:H12" si="1">F11/$F$13</f>
        <v>2.6043278214545943E-2</v>
      </c>
      <c r="J11" s="46">
        <f t="shared" si="0"/>
        <v>1.8472093773686654E-3</v>
      </c>
    </row>
    <row r="12" spans="1:17" ht="18.75">
      <c r="A12" s="81" t="s">
        <v>127</v>
      </c>
      <c r="B12" s="81"/>
      <c r="D12" s="55" t="s">
        <v>128</v>
      </c>
      <c r="F12" s="27">
        <f>'سایر درآمدها'!F11</f>
        <v>315799253</v>
      </c>
      <c r="H12" s="46">
        <f t="shared" si="1"/>
        <v>4.9479063348635329E-3</v>
      </c>
      <c r="J12" s="46">
        <f t="shared" si="0"/>
        <v>3.5094733100830914E-4</v>
      </c>
    </row>
    <row r="13" spans="1:17" s="12" customFormat="1" ht="21.75" thickBot="1">
      <c r="A13" s="83"/>
      <c r="B13" s="83"/>
      <c r="D13" s="16"/>
      <c r="F13" s="29">
        <f>SUM(F8:F12)</f>
        <v>63824824406</v>
      </c>
      <c r="H13" s="71">
        <f>SUM(H8:H12)</f>
        <v>1</v>
      </c>
      <c r="J13" s="72">
        <f>SUM(J8:J12)</f>
        <v>7.0928450794529557E-2</v>
      </c>
    </row>
    <row r="14" spans="1:17" ht="13.5" thickTop="1"/>
    <row r="17" spans="6:6">
      <c r="F17" s="39"/>
    </row>
    <row r="18" spans="6:6">
      <c r="F18" s="125">
        <v>65674158713</v>
      </c>
    </row>
    <row r="19" spans="6:6">
      <c r="F19" s="39"/>
    </row>
    <row r="20" spans="6:6">
      <c r="F20" s="39"/>
    </row>
    <row r="21" spans="6:6">
      <c r="F21" s="114">
        <f>F18-F13</f>
        <v>1849334307</v>
      </c>
    </row>
    <row r="22" spans="6:6">
      <c r="F22" s="114"/>
    </row>
    <row r="23" spans="6:6">
      <c r="F23" s="116">
        <v>1174808835</v>
      </c>
    </row>
    <row r="24" spans="6:6">
      <c r="F24" s="116">
        <v>1057761237</v>
      </c>
    </row>
    <row r="25" spans="6:6">
      <c r="F25" s="116">
        <v>223211422</v>
      </c>
    </row>
    <row r="26" spans="6:6">
      <c r="F26" s="114">
        <f>F23+F25</f>
        <v>1398020257</v>
      </c>
    </row>
    <row r="27" spans="6:6">
      <c r="F27" s="114">
        <v>451314050</v>
      </c>
    </row>
    <row r="28" spans="6:6">
      <c r="F28" s="39"/>
    </row>
    <row r="29" spans="6:6">
      <c r="F29" s="114">
        <f>F26+F27</f>
        <v>1849334307</v>
      </c>
    </row>
    <row r="30" spans="6:6">
      <c r="F30" s="39"/>
    </row>
    <row r="31" spans="6:6">
      <c r="F31" s="39"/>
    </row>
    <row r="32" spans="6:6">
      <c r="F32" s="39"/>
    </row>
    <row r="33" spans="6:6">
      <c r="F33" s="39"/>
    </row>
    <row r="34" spans="6:6">
      <c r="F34" s="39"/>
    </row>
    <row r="35" spans="6:6">
      <c r="F35" s="39"/>
    </row>
    <row r="36" spans="6:6">
      <c r="F36" s="39"/>
    </row>
    <row r="37" spans="6:6">
      <c r="F37" s="39"/>
    </row>
    <row r="38" spans="6:6">
      <c r="F38" s="39"/>
    </row>
    <row r="39" spans="6:6">
      <c r="F39" s="39"/>
    </row>
    <row r="40" spans="6:6">
      <c r="F40" s="39"/>
    </row>
    <row r="41" spans="6:6">
      <c r="F41" s="39"/>
    </row>
    <row r="42" spans="6:6">
      <c r="F42" s="39"/>
    </row>
    <row r="43" spans="6:6">
      <c r="F43" s="39"/>
    </row>
    <row r="44" spans="6:6">
      <c r="F44" s="39"/>
    </row>
    <row r="45" spans="6:6">
      <c r="F45" s="39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3"/>
  <sheetViews>
    <sheetView rightToLeft="1" topLeftCell="A51" workbookViewId="0">
      <selection activeCell="N71" sqref="M71:N78"/>
    </sheetView>
  </sheetViews>
  <sheetFormatPr defaultRowHeight="12.75"/>
  <cols>
    <col min="1" max="1" width="6.140625" bestFit="1" customWidth="1"/>
    <col min="2" max="2" width="18.140625" customWidth="1"/>
    <col min="3" max="3" width="1.28515625" customWidth="1"/>
    <col min="4" max="4" width="15.5703125" bestFit="1" customWidth="1"/>
    <col min="5" max="5" width="1.28515625" customWidth="1"/>
    <col min="6" max="6" width="17.140625" bestFit="1" customWidth="1"/>
    <col min="7" max="7" width="1.28515625" customWidth="1"/>
    <col min="8" max="8" width="15.85546875" bestFit="1" customWidth="1"/>
    <col min="9" max="9" width="1.28515625" customWidth="1"/>
    <col min="10" max="10" width="15.7109375" bestFit="1" customWidth="1"/>
    <col min="11" max="11" width="1.28515625" customWidth="1"/>
    <col min="12" max="12" width="17.28515625" bestFit="1" customWidth="1"/>
    <col min="13" max="13" width="1.28515625" customWidth="1"/>
    <col min="14" max="14" width="16" bestFit="1" customWidth="1"/>
    <col min="15" max="16" width="1.28515625" customWidth="1"/>
    <col min="17" max="17" width="17.7109375" bestFit="1" customWidth="1"/>
    <col min="18" max="18" width="1.28515625" customWidth="1"/>
    <col min="19" max="19" width="16.5703125" bestFit="1" customWidth="1"/>
    <col min="20" max="20" width="1.28515625" customWidth="1"/>
    <col min="21" max="21" width="16.42578125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5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</row>
    <row r="2" spans="1:23" ht="25.5">
      <c r="A2" s="77" t="s">
        <v>113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</row>
    <row r="3" spans="1:23" ht="25.5">
      <c r="A3" s="77" t="s">
        <v>2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</row>
    <row r="5" spans="1:23" ht="24">
      <c r="A5" s="1" t="s">
        <v>129</v>
      </c>
      <c r="B5" s="87" t="s">
        <v>130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23" ht="21">
      <c r="D6" s="85" t="s">
        <v>131</v>
      </c>
      <c r="E6" s="85"/>
      <c r="F6" s="85"/>
      <c r="G6" s="85"/>
      <c r="H6" s="85"/>
      <c r="I6" s="85"/>
      <c r="J6" s="85"/>
      <c r="K6" s="85"/>
      <c r="L6" s="85"/>
      <c r="N6" s="85" t="s">
        <v>132</v>
      </c>
      <c r="O6" s="85"/>
      <c r="P6" s="85"/>
      <c r="Q6" s="85"/>
      <c r="R6" s="85"/>
      <c r="S6" s="85"/>
      <c r="T6" s="85"/>
      <c r="U6" s="85"/>
      <c r="V6" s="85"/>
      <c r="W6" s="85"/>
    </row>
    <row r="7" spans="1:23" ht="21">
      <c r="D7" s="3"/>
      <c r="E7" s="3"/>
      <c r="F7" s="3"/>
      <c r="G7" s="3"/>
      <c r="H7" s="3"/>
      <c r="I7" s="3"/>
      <c r="J7" s="89" t="s">
        <v>73</v>
      </c>
      <c r="K7" s="84"/>
      <c r="L7" s="84"/>
      <c r="N7" s="3"/>
      <c r="O7" s="3"/>
      <c r="P7" s="3"/>
      <c r="Q7" s="3"/>
      <c r="R7" s="3"/>
      <c r="S7" s="3"/>
      <c r="T7" s="3"/>
      <c r="U7" s="89" t="s">
        <v>73</v>
      </c>
      <c r="V7" s="84"/>
      <c r="W7" s="84"/>
    </row>
    <row r="8" spans="1:23" ht="21">
      <c r="A8" s="83"/>
      <c r="B8" s="83"/>
      <c r="D8" s="2" t="s">
        <v>133</v>
      </c>
      <c r="F8" s="2" t="s">
        <v>134</v>
      </c>
      <c r="H8" s="2" t="s">
        <v>135</v>
      </c>
      <c r="J8" s="70" t="s">
        <v>110</v>
      </c>
      <c r="K8" s="3"/>
      <c r="L8" s="75" t="s">
        <v>117</v>
      </c>
      <c r="N8" s="2" t="s">
        <v>133</v>
      </c>
      <c r="P8" s="85" t="s">
        <v>134</v>
      </c>
      <c r="Q8" s="85"/>
      <c r="S8" s="2" t="s">
        <v>135</v>
      </c>
      <c r="U8" s="70" t="s">
        <v>110</v>
      </c>
      <c r="V8" s="3"/>
      <c r="W8" s="75" t="s">
        <v>117</v>
      </c>
    </row>
    <row r="9" spans="1:23" ht="18.75">
      <c r="A9" s="81" t="s">
        <v>58</v>
      </c>
      <c r="B9" s="81"/>
      <c r="D9" s="53">
        <v>0</v>
      </c>
      <c r="E9" s="22"/>
      <c r="F9" s="23">
        <v>0</v>
      </c>
      <c r="G9" s="22"/>
      <c r="H9" s="21">
        <v>-4572629873</v>
      </c>
      <c r="I9" s="22"/>
      <c r="J9" s="58">
        <f>D9+F9+H9</f>
        <v>-4572629873</v>
      </c>
      <c r="K9" s="22"/>
      <c r="L9" s="73">
        <f>J9/درآمد!$F$13</f>
        <v>-7.1643438357350805E-2</v>
      </c>
      <c r="M9" s="22"/>
      <c r="N9" s="23">
        <v>0</v>
      </c>
      <c r="O9" s="22"/>
      <c r="P9" s="96">
        <v>0</v>
      </c>
      <c r="Q9" s="96"/>
      <c r="R9" s="22"/>
      <c r="S9" s="21">
        <v>-4572629873</v>
      </c>
      <c r="T9" s="22"/>
      <c r="U9" s="58">
        <f>N9+P9+S9</f>
        <v>-4572629873</v>
      </c>
      <c r="V9" s="22"/>
      <c r="W9" s="76">
        <f>U9/درآمد!$F$13</f>
        <v>-7.1643438357350805E-2</v>
      </c>
    </row>
    <row r="10" spans="1:23" ht="18.75">
      <c r="A10" s="79" t="s">
        <v>44</v>
      </c>
      <c r="B10" s="79"/>
      <c r="D10" s="32">
        <v>0</v>
      </c>
      <c r="E10" s="22"/>
      <c r="F10" s="26">
        <v>0</v>
      </c>
      <c r="G10" s="22"/>
      <c r="H10" s="25">
        <v>1200812437</v>
      </c>
      <c r="I10" s="22"/>
      <c r="J10" s="58">
        <f t="shared" ref="J10:J66" si="0">D10+F10+H10</f>
        <v>1200812437</v>
      </c>
      <c r="K10" s="22"/>
      <c r="L10" s="45">
        <f>J10/درآمد!$F$13</f>
        <v>1.8814191001316954E-2</v>
      </c>
      <c r="M10" s="22"/>
      <c r="N10" s="26">
        <v>0</v>
      </c>
      <c r="O10" s="22"/>
      <c r="P10" s="95">
        <v>0</v>
      </c>
      <c r="Q10" s="95"/>
      <c r="R10" s="22"/>
      <c r="S10" s="25">
        <v>2924495258</v>
      </c>
      <c r="T10" s="22"/>
      <c r="U10" s="58">
        <f t="shared" ref="U10:U66" si="1">N10+P10+S10</f>
        <v>2924495258</v>
      </c>
      <c r="V10" s="22"/>
      <c r="W10" s="46">
        <f>U10/درآمد!$F$13</f>
        <v>4.5820654975825929E-2</v>
      </c>
    </row>
    <row r="11" spans="1:23" ht="18.75">
      <c r="A11" s="79" t="s">
        <v>30</v>
      </c>
      <c r="B11" s="79"/>
      <c r="D11" s="32">
        <v>0</v>
      </c>
      <c r="E11" s="22"/>
      <c r="F11" s="26">
        <v>0</v>
      </c>
      <c r="G11" s="22"/>
      <c r="H11" s="25">
        <v>-1257473127</v>
      </c>
      <c r="I11" s="22"/>
      <c r="J11" s="58">
        <f t="shared" si="0"/>
        <v>-1257473127</v>
      </c>
      <c r="K11" s="22"/>
      <c r="L11" s="73">
        <f>J11/درآمد!$F$13</f>
        <v>-1.9701944168322511E-2</v>
      </c>
      <c r="M11" s="22"/>
      <c r="N11" s="26">
        <v>0</v>
      </c>
      <c r="O11" s="22"/>
      <c r="P11" s="95">
        <v>0</v>
      </c>
      <c r="Q11" s="95"/>
      <c r="R11" s="22"/>
      <c r="S11" s="25">
        <v>-1257473127</v>
      </c>
      <c r="T11" s="22"/>
      <c r="U11" s="58">
        <f t="shared" si="1"/>
        <v>-1257473127</v>
      </c>
      <c r="V11" s="22"/>
      <c r="W11" s="76">
        <f>U11/درآمد!$F$13</f>
        <v>-1.9701944168322511E-2</v>
      </c>
    </row>
    <row r="12" spans="1:23" ht="18.75">
      <c r="A12" s="79" t="s">
        <v>56</v>
      </c>
      <c r="B12" s="79"/>
      <c r="D12" s="32">
        <v>0</v>
      </c>
      <c r="E12" s="22"/>
      <c r="F12" s="25">
        <v>-502546822</v>
      </c>
      <c r="G12" s="22"/>
      <c r="H12" s="25">
        <v>-4092</v>
      </c>
      <c r="I12" s="22"/>
      <c r="J12" s="58">
        <f t="shared" si="0"/>
        <v>-502550914</v>
      </c>
      <c r="K12" s="22"/>
      <c r="L12" s="73">
        <f>J12/درآمد!$F$13</f>
        <v>-7.8739098568167236E-3</v>
      </c>
      <c r="M12" s="22"/>
      <c r="N12" s="26">
        <v>0</v>
      </c>
      <c r="O12" s="22"/>
      <c r="P12" s="93">
        <v>-3484696871</v>
      </c>
      <c r="Q12" s="93"/>
      <c r="R12" s="22"/>
      <c r="S12" s="25">
        <v>574282733</v>
      </c>
      <c r="T12" s="22"/>
      <c r="U12" s="58">
        <f t="shared" si="1"/>
        <v>-2910414138</v>
      </c>
      <c r="V12" s="22"/>
      <c r="W12" s="76">
        <f>U12/درآمد!$F$13</f>
        <v>-4.5600033608966729E-2</v>
      </c>
    </row>
    <row r="13" spans="1:23" ht="18.75">
      <c r="A13" s="79" t="s">
        <v>54</v>
      </c>
      <c r="B13" s="79"/>
      <c r="D13" s="32">
        <v>0</v>
      </c>
      <c r="E13" s="22"/>
      <c r="F13" s="26">
        <v>0</v>
      </c>
      <c r="G13" s="22"/>
      <c r="H13" s="25">
        <v>-833957887</v>
      </c>
      <c r="I13" s="22"/>
      <c r="J13" s="58">
        <f t="shared" si="0"/>
        <v>-833957887</v>
      </c>
      <c r="K13" s="22"/>
      <c r="L13" s="73">
        <f>J13/درآمد!$F$13</f>
        <v>-1.306635615156666E-2</v>
      </c>
      <c r="M13" s="22"/>
      <c r="N13" s="26">
        <v>0</v>
      </c>
      <c r="O13" s="22"/>
      <c r="P13" s="95">
        <v>0</v>
      </c>
      <c r="Q13" s="95"/>
      <c r="R13" s="22"/>
      <c r="S13" s="25">
        <v>-647836479</v>
      </c>
      <c r="T13" s="22"/>
      <c r="U13" s="58">
        <f t="shared" si="1"/>
        <v>-647836479</v>
      </c>
      <c r="V13" s="22"/>
      <c r="W13" s="76">
        <f>U13/درآمد!$F$13</f>
        <v>-1.0150227361050109E-2</v>
      </c>
    </row>
    <row r="14" spans="1:23" ht="18.75">
      <c r="A14" s="79" t="s">
        <v>45</v>
      </c>
      <c r="B14" s="79"/>
      <c r="D14" s="32">
        <v>0</v>
      </c>
      <c r="E14" s="22"/>
      <c r="F14" s="26">
        <v>0</v>
      </c>
      <c r="G14" s="22"/>
      <c r="H14" s="25">
        <v>19808376</v>
      </c>
      <c r="I14" s="22"/>
      <c r="J14" s="58">
        <f t="shared" si="0"/>
        <v>19808376</v>
      </c>
      <c r="K14" s="22"/>
      <c r="L14" s="45">
        <f>J14/درآمد!$F$13</f>
        <v>3.1035535443067931E-4</v>
      </c>
      <c r="M14" s="22"/>
      <c r="N14" s="26">
        <v>0</v>
      </c>
      <c r="O14" s="22"/>
      <c r="P14" s="95">
        <v>0</v>
      </c>
      <c r="Q14" s="95"/>
      <c r="R14" s="22"/>
      <c r="S14" s="25">
        <v>19796432</v>
      </c>
      <c r="T14" s="22"/>
      <c r="U14" s="58">
        <f t="shared" si="1"/>
        <v>19796432</v>
      </c>
      <c r="V14" s="22"/>
      <c r="W14" s="46">
        <f>U14/درآمد!$F$13</f>
        <v>3.1016821721391199E-4</v>
      </c>
    </row>
    <row r="15" spans="1:23" ht="18.75">
      <c r="A15" s="79" t="s">
        <v>19</v>
      </c>
      <c r="B15" s="79"/>
      <c r="D15" s="32">
        <v>0</v>
      </c>
      <c r="E15" s="22"/>
      <c r="F15" s="26">
        <v>0</v>
      </c>
      <c r="G15" s="22"/>
      <c r="H15" s="25">
        <v>-352630331</v>
      </c>
      <c r="I15" s="22"/>
      <c r="J15" s="58">
        <f t="shared" si="0"/>
        <v>-352630331</v>
      </c>
      <c r="K15" s="22"/>
      <c r="L15" s="73">
        <f>J15/درآمد!$F$13</f>
        <v>-5.5249714242355235E-3</v>
      </c>
      <c r="M15" s="22"/>
      <c r="N15" s="26">
        <v>0</v>
      </c>
      <c r="O15" s="22"/>
      <c r="P15" s="95">
        <v>0</v>
      </c>
      <c r="Q15" s="95"/>
      <c r="R15" s="22"/>
      <c r="S15" s="25">
        <v>-352631914</v>
      </c>
      <c r="T15" s="22"/>
      <c r="U15" s="58">
        <f t="shared" si="1"/>
        <v>-352631914</v>
      </c>
      <c r="V15" s="22"/>
      <c r="W15" s="76">
        <f>U15/درآمد!$F$13</f>
        <v>-5.5249962264972566E-3</v>
      </c>
    </row>
    <row r="16" spans="1:23" ht="18.75">
      <c r="A16" s="79" t="s">
        <v>18</v>
      </c>
      <c r="B16" s="79"/>
      <c r="D16" s="32">
        <v>0</v>
      </c>
      <c r="E16" s="22"/>
      <c r="F16" s="25">
        <v>-980652969</v>
      </c>
      <c r="G16" s="22"/>
      <c r="H16" s="25">
        <v>384372112</v>
      </c>
      <c r="I16" s="22"/>
      <c r="J16" s="58">
        <f t="shared" si="0"/>
        <v>-596280857</v>
      </c>
      <c r="K16" s="22"/>
      <c r="L16" s="73">
        <f>J16/درآمد!$F$13</f>
        <v>-9.3424598116707905E-3</v>
      </c>
      <c r="M16" s="22"/>
      <c r="N16" s="26">
        <v>0</v>
      </c>
      <c r="O16" s="22"/>
      <c r="P16" s="93">
        <v>-51966170</v>
      </c>
      <c r="Q16" s="93"/>
      <c r="R16" s="22"/>
      <c r="S16" s="25">
        <v>384372112</v>
      </c>
      <c r="T16" s="22"/>
      <c r="U16" s="58">
        <f t="shared" si="1"/>
        <v>332405942</v>
      </c>
      <c r="V16" s="22"/>
      <c r="W16" s="46">
        <f>U16/درآمد!$F$13</f>
        <v>5.2080980260206002E-3</v>
      </c>
    </row>
    <row r="17" spans="1:23" ht="18.75">
      <c r="A17" s="79" t="s">
        <v>42</v>
      </c>
      <c r="B17" s="79"/>
      <c r="D17" s="32">
        <v>0</v>
      </c>
      <c r="E17" s="22"/>
      <c r="F17" s="25">
        <v>1652707453</v>
      </c>
      <c r="G17" s="22"/>
      <c r="H17" s="25">
        <v>-797426594</v>
      </c>
      <c r="I17" s="22"/>
      <c r="J17" s="58">
        <f t="shared" si="0"/>
        <v>855280859</v>
      </c>
      <c r="K17" s="22"/>
      <c r="L17" s="45">
        <f>J17/درآمد!$F$13</f>
        <v>1.3400442021734687E-2</v>
      </c>
      <c r="M17" s="22"/>
      <c r="N17" s="26">
        <v>0</v>
      </c>
      <c r="O17" s="22"/>
      <c r="P17" s="93">
        <v>-1457675019</v>
      </c>
      <c r="Q17" s="93"/>
      <c r="R17" s="22"/>
      <c r="S17" s="25">
        <v>-479628579</v>
      </c>
      <c r="T17" s="22"/>
      <c r="U17" s="58">
        <f t="shared" si="1"/>
        <v>-1937303598</v>
      </c>
      <c r="V17" s="22"/>
      <c r="W17" s="76">
        <f>U17/درآمد!$F$13</f>
        <v>-3.0353449712238915E-2</v>
      </c>
    </row>
    <row r="18" spans="1:23" ht="18.75">
      <c r="A18" s="79" t="s">
        <v>31</v>
      </c>
      <c r="B18" s="79"/>
      <c r="D18" s="32">
        <v>0</v>
      </c>
      <c r="E18" s="22"/>
      <c r="F18" s="26">
        <v>0</v>
      </c>
      <c r="G18" s="22"/>
      <c r="H18" s="25">
        <v>84282826</v>
      </c>
      <c r="I18" s="22"/>
      <c r="J18" s="58">
        <f t="shared" si="0"/>
        <v>84282826</v>
      </c>
      <c r="K18" s="22"/>
      <c r="L18" s="45">
        <f>J18/درآمد!$F$13</f>
        <v>1.3205336134395507E-3</v>
      </c>
      <c r="M18" s="22"/>
      <c r="N18" s="26">
        <v>0</v>
      </c>
      <c r="O18" s="22"/>
      <c r="P18" s="95">
        <v>0</v>
      </c>
      <c r="Q18" s="95"/>
      <c r="R18" s="22"/>
      <c r="S18" s="25">
        <v>84282826</v>
      </c>
      <c r="T18" s="22"/>
      <c r="U18" s="58">
        <f t="shared" si="1"/>
        <v>84282826</v>
      </c>
      <c r="V18" s="22"/>
      <c r="W18" s="46">
        <f>U18/درآمد!$F$13</f>
        <v>1.3205336134395507E-3</v>
      </c>
    </row>
    <row r="19" spans="1:23" ht="18.75">
      <c r="A19" s="79" t="s">
        <v>55</v>
      </c>
      <c r="B19" s="79"/>
      <c r="D19" s="32">
        <v>0</v>
      </c>
      <c r="E19" s="22"/>
      <c r="F19" s="26">
        <v>0</v>
      </c>
      <c r="G19" s="22"/>
      <c r="H19" s="25">
        <v>800117</v>
      </c>
      <c r="I19" s="22"/>
      <c r="J19" s="58">
        <f t="shared" si="0"/>
        <v>800117</v>
      </c>
      <c r="K19" s="22"/>
      <c r="L19" s="45">
        <f>J19/درآمد!$F$13</f>
        <v>1.253614103049194E-5</v>
      </c>
      <c r="M19" s="22"/>
      <c r="N19" s="26">
        <v>0</v>
      </c>
      <c r="O19" s="22"/>
      <c r="P19" s="95">
        <v>0</v>
      </c>
      <c r="Q19" s="95"/>
      <c r="R19" s="22"/>
      <c r="S19" s="25">
        <v>800117</v>
      </c>
      <c r="T19" s="22"/>
      <c r="U19" s="58">
        <f t="shared" si="1"/>
        <v>800117</v>
      </c>
      <c r="V19" s="22"/>
      <c r="W19" s="46">
        <f>U19/درآمد!$F$13</f>
        <v>1.253614103049194E-5</v>
      </c>
    </row>
    <row r="20" spans="1:23" ht="18.75">
      <c r="A20" s="79" t="s">
        <v>37</v>
      </c>
      <c r="B20" s="79"/>
      <c r="D20" s="32">
        <v>0</v>
      </c>
      <c r="E20" s="22"/>
      <c r="F20" s="25">
        <v>59642988</v>
      </c>
      <c r="G20" s="22"/>
      <c r="H20" s="25">
        <v>39762047</v>
      </c>
      <c r="I20" s="22"/>
      <c r="J20" s="58">
        <f t="shared" si="0"/>
        <v>99405035</v>
      </c>
      <c r="K20" s="22"/>
      <c r="L20" s="45">
        <f>J20/درآمد!$F$13</f>
        <v>1.5574666428797132E-3</v>
      </c>
      <c r="M20" s="22"/>
      <c r="N20" s="26">
        <v>0</v>
      </c>
      <c r="O20" s="22"/>
      <c r="P20" s="93">
        <v>-149107512</v>
      </c>
      <c r="Q20" s="93"/>
      <c r="R20" s="22"/>
      <c r="S20" s="25">
        <v>616311071</v>
      </c>
      <c r="T20" s="22"/>
      <c r="U20" s="58">
        <f t="shared" si="1"/>
        <v>467203559</v>
      </c>
      <c r="V20" s="22"/>
      <c r="W20" s="46">
        <f>U20/درآمد!$F$13</f>
        <v>7.320091568572799E-3</v>
      </c>
    </row>
    <row r="21" spans="1:23" ht="18.75">
      <c r="A21" s="79" t="s">
        <v>59</v>
      </c>
      <c r="B21" s="79"/>
      <c r="D21" s="32">
        <v>0</v>
      </c>
      <c r="E21" s="22"/>
      <c r="F21" s="25">
        <v>-1574130587</v>
      </c>
      <c r="G21" s="22"/>
      <c r="H21" s="25">
        <v>23421061</v>
      </c>
      <c r="I21" s="22"/>
      <c r="J21" s="58">
        <f t="shared" si="0"/>
        <v>-1550709526</v>
      </c>
      <c r="K21" s="22"/>
      <c r="L21" s="73">
        <f>J21/درآمد!$F$13</f>
        <v>-2.4296338304602087E-2</v>
      </c>
      <c r="M21" s="22"/>
      <c r="N21" s="26">
        <v>0</v>
      </c>
      <c r="O21" s="22"/>
      <c r="P21" s="93">
        <v>-1366836755</v>
      </c>
      <c r="Q21" s="93"/>
      <c r="R21" s="22"/>
      <c r="S21" s="25">
        <v>23421061</v>
      </c>
      <c r="T21" s="22"/>
      <c r="U21" s="58">
        <f t="shared" si="1"/>
        <v>-1343415694</v>
      </c>
      <c r="V21" s="22"/>
      <c r="W21" s="76">
        <f>U21/درآمد!$F$13</f>
        <v>-2.1048482412647406E-2</v>
      </c>
    </row>
    <row r="22" spans="1:23" ht="18.75">
      <c r="A22" s="79" t="s">
        <v>34</v>
      </c>
      <c r="B22" s="79"/>
      <c r="D22" s="32">
        <v>0</v>
      </c>
      <c r="E22" s="22"/>
      <c r="F22" s="26">
        <v>0</v>
      </c>
      <c r="G22" s="22"/>
      <c r="H22" s="25">
        <v>-681818808</v>
      </c>
      <c r="I22" s="22"/>
      <c r="J22" s="58">
        <f t="shared" si="0"/>
        <v>-681818808</v>
      </c>
      <c r="K22" s="22"/>
      <c r="L22" s="73">
        <f>J22/درآمد!$F$13</f>
        <v>-1.0682658579095191E-2</v>
      </c>
      <c r="M22" s="22"/>
      <c r="N22" s="26">
        <v>0</v>
      </c>
      <c r="O22" s="22"/>
      <c r="P22" s="95">
        <v>0</v>
      </c>
      <c r="Q22" s="95"/>
      <c r="R22" s="22"/>
      <c r="S22" s="25">
        <v>-681818808</v>
      </c>
      <c r="T22" s="22"/>
      <c r="U22" s="58">
        <f t="shared" si="1"/>
        <v>-681818808</v>
      </c>
      <c r="V22" s="22"/>
      <c r="W22" s="76">
        <f>U22/درآمد!$F$13</f>
        <v>-1.0682658579095191E-2</v>
      </c>
    </row>
    <row r="23" spans="1:23" ht="18.75">
      <c r="A23" s="79" t="s">
        <v>60</v>
      </c>
      <c r="B23" s="79"/>
      <c r="D23" s="32">
        <v>0</v>
      </c>
      <c r="E23" s="22"/>
      <c r="F23" s="25">
        <v>1738378104</v>
      </c>
      <c r="G23" s="22"/>
      <c r="H23" s="25">
        <v>1172979041</v>
      </c>
      <c r="I23" s="22"/>
      <c r="J23" s="58">
        <f t="shared" si="0"/>
        <v>2911357145</v>
      </c>
      <c r="K23" s="22"/>
      <c r="L23" s="45">
        <f>J23/درآمد!$F$13</f>
        <v>4.5614808534064862E-2</v>
      </c>
      <c r="M23" s="22"/>
      <c r="N23" s="26">
        <v>0</v>
      </c>
      <c r="O23" s="22"/>
      <c r="P23" s="93">
        <v>4571420602</v>
      </c>
      <c r="Q23" s="93"/>
      <c r="R23" s="22"/>
      <c r="S23" s="25">
        <v>1850145402</v>
      </c>
      <c r="T23" s="22"/>
      <c r="U23" s="58">
        <f t="shared" si="1"/>
        <v>6421566004</v>
      </c>
      <c r="V23" s="22"/>
      <c r="W23" s="46">
        <f>U23/درآمد!$F$13</f>
        <v>0.10061235677126792</v>
      </c>
    </row>
    <row r="24" spans="1:23" ht="18.75">
      <c r="A24" s="79" t="s">
        <v>25</v>
      </c>
      <c r="B24" s="79"/>
      <c r="D24" s="32">
        <v>0</v>
      </c>
      <c r="E24" s="22"/>
      <c r="F24" s="25">
        <v>-277691590</v>
      </c>
      <c r="G24" s="22"/>
      <c r="H24" s="25">
        <v>-2465</v>
      </c>
      <c r="I24" s="22"/>
      <c r="J24" s="58">
        <f t="shared" si="0"/>
        <v>-277694055</v>
      </c>
      <c r="K24" s="22"/>
      <c r="L24" s="73">
        <f>J24/درآمد!$F$13</f>
        <v>-4.3508784800337773E-3</v>
      </c>
      <c r="M24" s="22"/>
      <c r="N24" s="26">
        <v>0</v>
      </c>
      <c r="O24" s="22"/>
      <c r="P24" s="93">
        <v>-250653430</v>
      </c>
      <c r="Q24" s="93"/>
      <c r="R24" s="22"/>
      <c r="S24" s="25">
        <v>-2465</v>
      </c>
      <c r="T24" s="22"/>
      <c r="U24" s="58">
        <f t="shared" si="1"/>
        <v>-250655895</v>
      </c>
      <c r="V24" s="22"/>
      <c r="W24" s="76">
        <f>U24/درآمد!$F$13</f>
        <v>-3.9272477023287594E-3</v>
      </c>
    </row>
    <row r="25" spans="1:23" ht="18.75">
      <c r="A25" s="79" t="s">
        <v>57</v>
      </c>
      <c r="B25" s="79"/>
      <c r="D25" s="32">
        <v>0</v>
      </c>
      <c r="E25" s="22"/>
      <c r="F25" s="26">
        <v>0</v>
      </c>
      <c r="G25" s="22"/>
      <c r="H25" s="25">
        <v>-68235246</v>
      </c>
      <c r="I25" s="22"/>
      <c r="J25" s="58">
        <f t="shared" si="0"/>
        <v>-68235246</v>
      </c>
      <c r="K25" s="22"/>
      <c r="L25" s="73">
        <f>J25/درآمد!$F$13</f>
        <v>-1.0691019777186474E-3</v>
      </c>
      <c r="M25" s="22"/>
      <c r="N25" s="26">
        <v>0</v>
      </c>
      <c r="O25" s="22"/>
      <c r="P25" s="95">
        <v>0</v>
      </c>
      <c r="Q25" s="95"/>
      <c r="R25" s="22"/>
      <c r="S25" s="25">
        <v>-68235246</v>
      </c>
      <c r="T25" s="22"/>
      <c r="U25" s="58">
        <f t="shared" si="1"/>
        <v>-68235246</v>
      </c>
      <c r="V25" s="22"/>
      <c r="W25" s="76">
        <f>U25/درآمد!$F$13</f>
        <v>-1.0691019777186474E-3</v>
      </c>
    </row>
    <row r="26" spans="1:23" ht="18.75">
      <c r="A26" s="79" t="s">
        <v>53</v>
      </c>
      <c r="B26" s="79"/>
      <c r="D26" s="32">
        <v>0</v>
      </c>
      <c r="E26" s="22"/>
      <c r="F26" s="25">
        <v>-198810000</v>
      </c>
      <c r="G26" s="22"/>
      <c r="H26" s="26">
        <v>0</v>
      </c>
      <c r="I26" s="22"/>
      <c r="J26" s="58">
        <f t="shared" si="0"/>
        <v>-198810000</v>
      </c>
      <c r="K26" s="22"/>
      <c r="L26" s="73">
        <f>J26/درآمد!$F$13</f>
        <v>-3.1149321890074863E-3</v>
      </c>
      <c r="M26" s="22"/>
      <c r="N26" s="26">
        <v>0</v>
      </c>
      <c r="O26" s="22"/>
      <c r="P26" s="93">
        <v>-92773376</v>
      </c>
      <c r="Q26" s="93"/>
      <c r="R26" s="22"/>
      <c r="S26" s="25">
        <v>444013647</v>
      </c>
      <c r="T26" s="22"/>
      <c r="U26" s="58">
        <f t="shared" si="1"/>
        <v>351240271</v>
      </c>
      <c r="V26" s="22"/>
      <c r="W26" s="46">
        <f>U26/درآمد!$F$13</f>
        <v>5.5031921242070956E-3</v>
      </c>
    </row>
    <row r="27" spans="1:23" ht="18.75">
      <c r="A27" s="79" t="s">
        <v>52</v>
      </c>
      <c r="B27" s="79"/>
      <c r="D27" s="32">
        <v>0</v>
      </c>
      <c r="E27" s="22"/>
      <c r="F27" s="25">
        <v>-3599076839</v>
      </c>
      <c r="G27" s="22"/>
      <c r="H27" s="26">
        <v>0</v>
      </c>
      <c r="I27" s="22"/>
      <c r="J27" s="58">
        <f t="shared" si="0"/>
        <v>-3599076839</v>
      </c>
      <c r="K27" s="22"/>
      <c r="L27" s="73">
        <f>J27/درآمد!$F$13</f>
        <v>-5.6389921515579769E-2</v>
      </c>
      <c r="M27" s="22"/>
      <c r="N27" s="26">
        <v>0</v>
      </c>
      <c r="O27" s="22"/>
      <c r="P27" s="93">
        <v>-9102597925</v>
      </c>
      <c r="Q27" s="93"/>
      <c r="R27" s="22"/>
      <c r="S27" s="25">
        <v>-4872</v>
      </c>
      <c r="T27" s="22"/>
      <c r="U27" s="58">
        <f t="shared" si="1"/>
        <v>-9102602797</v>
      </c>
      <c r="V27" s="22"/>
      <c r="W27" s="76">
        <f>U27/درآمد!$F$13</f>
        <v>-0.14261853254929266</v>
      </c>
    </row>
    <row r="28" spans="1:23" ht="18.75">
      <c r="A28" s="79" t="s">
        <v>62</v>
      </c>
      <c r="B28" s="79"/>
      <c r="D28" s="32">
        <v>0</v>
      </c>
      <c r="E28" s="22"/>
      <c r="F28" s="25">
        <v>118540463</v>
      </c>
      <c r="G28" s="22"/>
      <c r="H28" s="26">
        <v>0</v>
      </c>
      <c r="I28" s="22"/>
      <c r="J28" s="58">
        <f t="shared" si="0"/>
        <v>118540463</v>
      </c>
      <c r="K28" s="22"/>
      <c r="L28" s="45">
        <f>J28/درآمد!$F$13</f>
        <v>1.8572783255296559E-3</v>
      </c>
      <c r="M28" s="22"/>
      <c r="N28" s="26">
        <v>0</v>
      </c>
      <c r="O28" s="22"/>
      <c r="P28" s="93">
        <v>1561637740</v>
      </c>
      <c r="Q28" s="93"/>
      <c r="R28" s="22"/>
      <c r="S28" s="25">
        <v>839211916</v>
      </c>
      <c r="T28" s="22"/>
      <c r="U28" s="58">
        <f t="shared" si="1"/>
        <v>2400849656</v>
      </c>
      <c r="V28" s="22"/>
      <c r="W28" s="46">
        <f>U28/درآمد!$F$13</f>
        <v>3.761623597626855E-2</v>
      </c>
    </row>
    <row r="29" spans="1:23" ht="18.75">
      <c r="A29" s="79" t="s">
        <v>136</v>
      </c>
      <c r="B29" s="79"/>
      <c r="D29" s="32">
        <v>0</v>
      </c>
      <c r="E29" s="22"/>
      <c r="F29" s="26">
        <v>0</v>
      </c>
      <c r="G29" s="22"/>
      <c r="H29" s="26">
        <v>0</v>
      </c>
      <c r="I29" s="22"/>
      <c r="J29" s="58">
        <f t="shared" si="0"/>
        <v>0</v>
      </c>
      <c r="K29" s="22"/>
      <c r="L29" s="45">
        <f>J29/درآمد!$F$13</f>
        <v>0</v>
      </c>
      <c r="M29" s="22"/>
      <c r="N29" s="26">
        <v>0</v>
      </c>
      <c r="O29" s="22"/>
      <c r="P29" s="95">
        <v>0</v>
      </c>
      <c r="Q29" s="95"/>
      <c r="R29" s="22"/>
      <c r="S29" s="25">
        <v>200936351</v>
      </c>
      <c r="T29" s="22"/>
      <c r="U29" s="58">
        <f t="shared" si="1"/>
        <v>200936351</v>
      </c>
      <c r="V29" s="22"/>
      <c r="W29" s="46">
        <f>U29/درآمد!$F$13</f>
        <v>3.1482476116473346E-3</v>
      </c>
    </row>
    <row r="30" spans="1:23" ht="18.75">
      <c r="A30" s="79" t="s">
        <v>137</v>
      </c>
      <c r="B30" s="79"/>
      <c r="D30" s="32">
        <v>0</v>
      </c>
      <c r="E30" s="22"/>
      <c r="F30" s="26">
        <v>0</v>
      </c>
      <c r="G30" s="22"/>
      <c r="H30" s="26">
        <v>0</v>
      </c>
      <c r="I30" s="22"/>
      <c r="J30" s="58">
        <f t="shared" si="0"/>
        <v>0</v>
      </c>
      <c r="K30" s="22"/>
      <c r="L30" s="45">
        <f>J30/درآمد!$F$13</f>
        <v>0</v>
      </c>
      <c r="M30" s="22"/>
      <c r="N30" s="26">
        <v>0</v>
      </c>
      <c r="O30" s="22"/>
      <c r="P30" s="95">
        <v>0</v>
      </c>
      <c r="Q30" s="95"/>
      <c r="R30" s="22"/>
      <c r="S30" s="25">
        <v>-141254493</v>
      </c>
      <c r="T30" s="22"/>
      <c r="U30" s="58">
        <f t="shared" si="1"/>
        <v>-141254493</v>
      </c>
      <c r="V30" s="22"/>
      <c r="W30" s="76">
        <f>U30/درآمد!$F$13</f>
        <v>-2.2131591322752005E-3</v>
      </c>
    </row>
    <row r="31" spans="1:23" ht="18.75">
      <c r="A31" s="79" t="s">
        <v>24</v>
      </c>
      <c r="B31" s="79"/>
      <c r="D31" s="32">
        <v>0</v>
      </c>
      <c r="E31" s="22"/>
      <c r="F31" s="25">
        <v>10588174577</v>
      </c>
      <c r="G31" s="22"/>
      <c r="H31" s="26">
        <v>0</v>
      </c>
      <c r="I31" s="22"/>
      <c r="J31" s="58">
        <f t="shared" si="0"/>
        <v>10588174577</v>
      </c>
      <c r="K31" s="22"/>
      <c r="L31" s="45">
        <f>J31/درآمد!$F$13</f>
        <v>0.16589430014952983</v>
      </c>
      <c r="M31" s="22"/>
      <c r="N31" s="26">
        <v>0</v>
      </c>
      <c r="O31" s="22"/>
      <c r="P31" s="93">
        <v>7407214568</v>
      </c>
      <c r="Q31" s="93"/>
      <c r="R31" s="22"/>
      <c r="S31" s="25">
        <v>391303212</v>
      </c>
      <c r="T31" s="22"/>
      <c r="U31" s="58">
        <f t="shared" si="1"/>
        <v>7798517780</v>
      </c>
      <c r="V31" s="22"/>
      <c r="W31" s="46">
        <f>U31/درآمد!$F$13</f>
        <v>0.1221862786553453</v>
      </c>
    </row>
    <row r="32" spans="1:23" ht="18.75">
      <c r="A32" s="79" t="s">
        <v>23</v>
      </c>
      <c r="B32" s="79"/>
      <c r="D32" s="32">
        <v>0</v>
      </c>
      <c r="E32" s="22"/>
      <c r="F32" s="25">
        <v>-3971128789</v>
      </c>
      <c r="G32" s="22"/>
      <c r="H32" s="26">
        <v>0</v>
      </c>
      <c r="I32" s="22"/>
      <c r="J32" s="58">
        <f t="shared" si="0"/>
        <v>-3971128789</v>
      </c>
      <c r="K32" s="22"/>
      <c r="L32" s="73">
        <f>J32/درآمد!$F$13</f>
        <v>-6.2219188630101188E-2</v>
      </c>
      <c r="M32" s="22"/>
      <c r="N32" s="26">
        <v>0</v>
      </c>
      <c r="O32" s="22"/>
      <c r="P32" s="93">
        <v>-3997237025</v>
      </c>
      <c r="Q32" s="93"/>
      <c r="R32" s="22"/>
      <c r="S32" s="25">
        <v>-2206</v>
      </c>
      <c r="T32" s="22"/>
      <c r="U32" s="58">
        <f t="shared" si="1"/>
        <v>-3997239231</v>
      </c>
      <c r="V32" s="22"/>
      <c r="W32" s="76">
        <f>U32/درآمد!$F$13</f>
        <v>-6.2628284028999698E-2</v>
      </c>
    </row>
    <row r="33" spans="1:23" ht="18.75">
      <c r="A33" s="79" t="s">
        <v>20</v>
      </c>
      <c r="B33" s="79"/>
      <c r="D33" s="32">
        <v>0</v>
      </c>
      <c r="E33" s="22"/>
      <c r="F33" s="25">
        <v>3041793000</v>
      </c>
      <c r="G33" s="22"/>
      <c r="H33" s="26">
        <v>0</v>
      </c>
      <c r="I33" s="22"/>
      <c r="J33" s="58">
        <f t="shared" si="0"/>
        <v>3041793000</v>
      </c>
      <c r="K33" s="22"/>
      <c r="L33" s="45">
        <f>J33/درآمد!$F$13</f>
        <v>4.7658462491814539E-2</v>
      </c>
      <c r="M33" s="22"/>
      <c r="N33" s="26">
        <v>0</v>
      </c>
      <c r="O33" s="22"/>
      <c r="P33" s="93">
        <v>3029864402</v>
      </c>
      <c r="Q33" s="93"/>
      <c r="R33" s="22"/>
      <c r="S33" s="25">
        <v>498074780</v>
      </c>
      <c r="T33" s="22"/>
      <c r="U33" s="58">
        <f t="shared" si="1"/>
        <v>3527939182</v>
      </c>
      <c r="V33" s="22"/>
      <c r="W33" s="46">
        <f>U33/درآمد!$F$13</f>
        <v>5.5275344896496853E-2</v>
      </c>
    </row>
    <row r="34" spans="1:23" ht="18.75">
      <c r="A34" s="79" t="s">
        <v>138</v>
      </c>
      <c r="B34" s="79"/>
      <c r="D34" s="32">
        <v>0</v>
      </c>
      <c r="E34" s="22"/>
      <c r="F34" s="26">
        <v>0</v>
      </c>
      <c r="G34" s="22"/>
      <c r="H34" s="26">
        <v>0</v>
      </c>
      <c r="I34" s="22"/>
      <c r="J34" s="28">
        <f t="shared" si="0"/>
        <v>0</v>
      </c>
      <c r="K34" s="22"/>
      <c r="L34" s="45">
        <f>J34/درآمد!$F$13</f>
        <v>0</v>
      </c>
      <c r="M34" s="22"/>
      <c r="N34" s="26">
        <v>0</v>
      </c>
      <c r="O34" s="22"/>
      <c r="P34" s="95">
        <v>0</v>
      </c>
      <c r="Q34" s="95"/>
      <c r="R34" s="22"/>
      <c r="S34" s="25">
        <v>-8418</v>
      </c>
      <c r="T34" s="22"/>
      <c r="U34" s="58">
        <f t="shared" si="1"/>
        <v>-8418</v>
      </c>
      <c r="V34" s="22"/>
      <c r="W34" s="76">
        <f>U34/درآمد!$F$13</f>
        <v>-1.318922547510941E-7</v>
      </c>
    </row>
    <row r="35" spans="1:23" ht="18.75">
      <c r="A35" s="79" t="s">
        <v>29</v>
      </c>
      <c r="B35" s="79"/>
      <c r="D35" s="32">
        <v>0</v>
      </c>
      <c r="E35" s="22"/>
      <c r="F35" s="25">
        <v>120896361</v>
      </c>
      <c r="G35" s="22"/>
      <c r="H35" s="26">
        <v>0</v>
      </c>
      <c r="I35" s="22"/>
      <c r="J35" s="58">
        <f t="shared" si="0"/>
        <v>120896361</v>
      </c>
      <c r="K35" s="22"/>
      <c r="L35" s="45">
        <f>J35/درآمد!$F$13</f>
        <v>1.8941902641354522E-3</v>
      </c>
      <c r="M35" s="22"/>
      <c r="N35" s="26">
        <v>0</v>
      </c>
      <c r="O35" s="22"/>
      <c r="P35" s="93">
        <v>338593345</v>
      </c>
      <c r="Q35" s="93"/>
      <c r="R35" s="22"/>
      <c r="S35" s="25">
        <v>3806395030</v>
      </c>
      <c r="T35" s="22"/>
      <c r="U35" s="58">
        <f t="shared" si="1"/>
        <v>4144988375</v>
      </c>
      <c r="V35" s="22"/>
      <c r="W35" s="46">
        <f>U35/درآمد!$F$13</f>
        <v>6.4943200605348486E-2</v>
      </c>
    </row>
    <row r="36" spans="1:23" ht="18.75">
      <c r="A36" s="79" t="s">
        <v>22</v>
      </c>
      <c r="B36" s="79"/>
      <c r="D36" s="32">
        <v>0</v>
      </c>
      <c r="E36" s="22"/>
      <c r="F36" s="25">
        <v>-76541849</v>
      </c>
      <c r="G36" s="22"/>
      <c r="H36" s="26">
        <v>0</v>
      </c>
      <c r="I36" s="22"/>
      <c r="J36" s="58">
        <f t="shared" si="0"/>
        <v>-76541849</v>
      </c>
      <c r="K36" s="22"/>
      <c r="L36" s="73">
        <f>J36/درآمد!$F$13</f>
        <v>-1.1992488770999972E-3</v>
      </c>
      <c r="M36" s="22"/>
      <c r="N36" s="26">
        <v>0</v>
      </c>
      <c r="O36" s="22"/>
      <c r="P36" s="93">
        <v>824134972</v>
      </c>
      <c r="Q36" s="93"/>
      <c r="R36" s="22"/>
      <c r="S36" s="25">
        <v>764989043</v>
      </c>
      <c r="T36" s="22"/>
      <c r="U36" s="58">
        <f t="shared" si="1"/>
        <v>1589124015</v>
      </c>
      <c r="V36" s="22"/>
      <c r="W36" s="46">
        <f>U36/درآمد!$F$13</f>
        <v>2.4898212095208063E-2</v>
      </c>
    </row>
    <row r="37" spans="1:23" ht="18.75">
      <c r="A37" s="79" t="s">
        <v>36</v>
      </c>
      <c r="B37" s="79"/>
      <c r="D37" s="32">
        <v>278753264</v>
      </c>
      <c r="E37" s="22"/>
      <c r="F37" s="25">
        <v>-599412150</v>
      </c>
      <c r="G37" s="22"/>
      <c r="H37" s="26">
        <v>0</v>
      </c>
      <c r="I37" s="22"/>
      <c r="J37" s="58">
        <f t="shared" si="0"/>
        <v>-320658886</v>
      </c>
      <c r="K37" s="22"/>
      <c r="L37" s="73">
        <f>J37/درآمد!$F$13</f>
        <v>-5.0240465051691659E-3</v>
      </c>
      <c r="M37" s="22"/>
      <c r="N37" s="33">
        <v>278753264</v>
      </c>
      <c r="O37" s="22"/>
      <c r="P37" s="93">
        <v>-16974688</v>
      </c>
      <c r="Q37" s="93"/>
      <c r="R37" s="22"/>
      <c r="S37" s="25">
        <v>679953815</v>
      </c>
      <c r="T37" s="22"/>
      <c r="U37" s="58">
        <f t="shared" si="1"/>
        <v>941732391</v>
      </c>
      <c r="V37" s="22"/>
      <c r="W37" s="46">
        <f>U37/درآمد!$F$13</f>
        <v>1.4754954671077328E-2</v>
      </c>
    </row>
    <row r="38" spans="1:23" ht="18.75">
      <c r="A38" s="79" t="s">
        <v>65</v>
      </c>
      <c r="B38" s="79"/>
      <c r="D38" s="32">
        <v>0</v>
      </c>
      <c r="E38" s="22"/>
      <c r="F38" s="25">
        <v>-6626385344</v>
      </c>
      <c r="G38" s="22"/>
      <c r="H38" s="26">
        <v>0</v>
      </c>
      <c r="I38" s="22"/>
      <c r="J38" s="58">
        <f t="shared" si="0"/>
        <v>-6626385344</v>
      </c>
      <c r="K38" s="22"/>
      <c r="L38" s="73">
        <f>J38/درآمد!$F$13</f>
        <v>-0.10382144260747972</v>
      </c>
      <c r="M38" s="22"/>
      <c r="N38" s="26">
        <v>0</v>
      </c>
      <c r="O38" s="22"/>
      <c r="P38" s="93">
        <v>-1612771035</v>
      </c>
      <c r="Q38" s="93"/>
      <c r="R38" s="22"/>
      <c r="S38" s="25">
        <v>-3508</v>
      </c>
      <c r="T38" s="22"/>
      <c r="U38" s="58">
        <f t="shared" si="1"/>
        <v>-1612774543</v>
      </c>
      <c r="V38" s="22"/>
      <c r="W38" s="76">
        <f>U38/درآمد!$F$13</f>
        <v>-2.5268765844789185E-2</v>
      </c>
    </row>
    <row r="39" spans="1:23" ht="18.75">
      <c r="A39" s="79" t="s">
        <v>48</v>
      </c>
      <c r="B39" s="79"/>
      <c r="D39" s="32">
        <v>0</v>
      </c>
      <c r="E39" s="22"/>
      <c r="F39" s="25">
        <v>-1320346912</v>
      </c>
      <c r="G39" s="22"/>
      <c r="H39" s="26">
        <v>0</v>
      </c>
      <c r="I39" s="22"/>
      <c r="J39" s="58">
        <f t="shared" si="0"/>
        <v>-1320346912</v>
      </c>
      <c r="K39" s="22"/>
      <c r="L39" s="73">
        <f>J39/درآمد!$F$13</f>
        <v>-2.0687043392412025E-2</v>
      </c>
      <c r="M39" s="22"/>
      <c r="N39" s="26">
        <v>0</v>
      </c>
      <c r="O39" s="22"/>
      <c r="P39" s="93">
        <v>1014179512</v>
      </c>
      <c r="Q39" s="93"/>
      <c r="R39" s="22"/>
      <c r="S39" s="25">
        <v>432411755</v>
      </c>
      <c r="T39" s="22"/>
      <c r="U39" s="58">
        <f t="shared" si="1"/>
        <v>1446591267</v>
      </c>
      <c r="V39" s="22"/>
      <c r="W39" s="46">
        <f>U39/درآمد!$F$13</f>
        <v>2.2665025410771204E-2</v>
      </c>
    </row>
    <row r="40" spans="1:23" ht="18.75">
      <c r="A40" s="79" t="s">
        <v>66</v>
      </c>
      <c r="B40" s="79"/>
      <c r="D40" s="32">
        <v>0</v>
      </c>
      <c r="E40" s="22"/>
      <c r="F40" s="25">
        <v>-86482350</v>
      </c>
      <c r="G40" s="22"/>
      <c r="H40" s="26">
        <v>0</v>
      </c>
      <c r="I40" s="22"/>
      <c r="J40" s="58">
        <f t="shared" si="0"/>
        <v>-86482350</v>
      </c>
      <c r="K40" s="22"/>
      <c r="L40" s="73">
        <f>J40/درآمد!$F$13</f>
        <v>-1.3549955022182565E-3</v>
      </c>
      <c r="M40" s="22"/>
      <c r="N40" s="26">
        <v>0</v>
      </c>
      <c r="O40" s="22"/>
      <c r="P40" s="93">
        <v>-211235626</v>
      </c>
      <c r="Q40" s="93"/>
      <c r="R40" s="22"/>
      <c r="S40" s="25">
        <v>41253085</v>
      </c>
      <c r="T40" s="22"/>
      <c r="U40" s="58">
        <f t="shared" si="1"/>
        <v>-169982541</v>
      </c>
      <c r="V40" s="22"/>
      <c r="W40" s="76">
        <f>U40/درآمد!$F$13</f>
        <v>-2.663266880590437E-3</v>
      </c>
    </row>
    <row r="41" spans="1:23" ht="18.75">
      <c r="A41" s="79" t="s">
        <v>33</v>
      </c>
      <c r="B41" s="79"/>
      <c r="D41" s="32">
        <v>0</v>
      </c>
      <c r="E41" s="22"/>
      <c r="F41" s="25">
        <v>-4966813449</v>
      </c>
      <c r="G41" s="22"/>
      <c r="H41" s="26">
        <v>0</v>
      </c>
      <c r="I41" s="22"/>
      <c r="J41" s="58">
        <f t="shared" si="0"/>
        <v>-4966813449</v>
      </c>
      <c r="K41" s="22"/>
      <c r="L41" s="73">
        <f>J41/درآمد!$F$13</f>
        <v>-7.7819461239803794E-2</v>
      </c>
      <c r="M41" s="22"/>
      <c r="N41" s="26">
        <v>0</v>
      </c>
      <c r="O41" s="22"/>
      <c r="P41" s="93">
        <v>1862555044</v>
      </c>
      <c r="Q41" s="93"/>
      <c r="R41" s="22"/>
      <c r="S41" s="25">
        <v>-12006</v>
      </c>
      <c r="T41" s="22"/>
      <c r="U41" s="58">
        <f t="shared" si="1"/>
        <v>1862543038</v>
      </c>
      <c r="V41" s="22"/>
      <c r="W41" s="46">
        <f>U41/درآمد!$F$13</f>
        <v>2.9182109866093223E-2</v>
      </c>
    </row>
    <row r="42" spans="1:23" ht="18.75">
      <c r="A42" s="79" t="s">
        <v>51</v>
      </c>
      <c r="B42" s="79"/>
      <c r="D42" s="32">
        <v>0</v>
      </c>
      <c r="E42" s="22"/>
      <c r="F42" s="25">
        <v>9175081500</v>
      </c>
      <c r="G42" s="22"/>
      <c r="H42" s="26">
        <v>0</v>
      </c>
      <c r="I42" s="22"/>
      <c r="J42" s="58">
        <f t="shared" si="0"/>
        <v>9175081500</v>
      </c>
      <c r="K42" s="22"/>
      <c r="L42" s="45">
        <f>J42/درآمد!$F$13</f>
        <v>0.14375412052269548</v>
      </c>
      <c r="M42" s="22"/>
      <c r="N42" s="25">
        <f>7643000000+7000000</f>
        <v>7650000000</v>
      </c>
      <c r="O42" s="22"/>
      <c r="P42" s="93">
        <v>14393844000</v>
      </c>
      <c r="Q42" s="93"/>
      <c r="R42" s="22"/>
      <c r="S42" s="26">
        <v>0</v>
      </c>
      <c r="T42" s="22"/>
      <c r="U42" s="58">
        <f t="shared" si="1"/>
        <v>22043844000</v>
      </c>
      <c r="V42" s="22"/>
      <c r="W42" s="46">
        <f>U42/درآمد!$F$13</f>
        <v>0.34538040966279132</v>
      </c>
    </row>
    <row r="43" spans="1:23" ht="18.75">
      <c r="A43" s="79" t="s">
        <v>64</v>
      </c>
      <c r="B43" s="79"/>
      <c r="D43" s="32">
        <v>0</v>
      </c>
      <c r="E43" s="22"/>
      <c r="F43" s="25">
        <v>-419489100</v>
      </c>
      <c r="G43" s="22"/>
      <c r="H43" s="26">
        <v>0</v>
      </c>
      <c r="I43" s="22"/>
      <c r="J43" s="58">
        <f t="shared" si="0"/>
        <v>-419489100</v>
      </c>
      <c r="K43" s="22"/>
      <c r="L43" s="73">
        <f>J43/درآمد!$F$13</f>
        <v>-6.5725069188057959E-3</v>
      </c>
      <c r="M43" s="22"/>
      <c r="N43" s="25">
        <v>150000000</v>
      </c>
      <c r="O43" s="22"/>
      <c r="P43" s="93">
        <v>-170976600</v>
      </c>
      <c r="Q43" s="93"/>
      <c r="R43" s="22"/>
      <c r="S43" s="26">
        <v>0</v>
      </c>
      <c r="T43" s="22"/>
      <c r="U43" s="58">
        <f t="shared" si="1"/>
        <v>-20976600</v>
      </c>
      <c r="V43" s="22"/>
      <c r="W43" s="76">
        <f>U43/درآمد!$F$13</f>
        <v>-3.2865895355331439E-4</v>
      </c>
    </row>
    <row r="44" spans="1:23" ht="18.75">
      <c r="A44" s="79" t="s">
        <v>40</v>
      </c>
      <c r="B44" s="79"/>
      <c r="D44" s="32">
        <v>273994638</v>
      </c>
      <c r="E44" s="22"/>
      <c r="F44" s="25">
        <v>-212329080</v>
      </c>
      <c r="G44" s="22"/>
      <c r="H44" s="26">
        <v>0</v>
      </c>
      <c r="I44" s="22"/>
      <c r="J44" s="58">
        <f t="shared" si="0"/>
        <v>61665558</v>
      </c>
      <c r="K44" s="22"/>
      <c r="L44" s="45">
        <f>J44/درآمد!$F$13</f>
        <v>9.6616886256882496E-4</v>
      </c>
      <c r="M44" s="22"/>
      <c r="N44" s="25">
        <v>273994638</v>
      </c>
      <c r="O44" s="22"/>
      <c r="P44" s="93">
        <v>-213124320</v>
      </c>
      <c r="Q44" s="93"/>
      <c r="R44" s="22"/>
      <c r="S44" s="26">
        <v>0</v>
      </c>
      <c r="T44" s="22"/>
      <c r="U44" s="58">
        <f t="shared" si="1"/>
        <v>60870318</v>
      </c>
      <c r="V44" s="22"/>
      <c r="W44" s="46">
        <f>U44/درآمد!$F$13</f>
        <v>9.53709133812795E-4</v>
      </c>
    </row>
    <row r="45" spans="1:23" ht="18.75">
      <c r="A45" s="79" t="s">
        <v>68</v>
      </c>
      <c r="B45" s="79"/>
      <c r="D45" s="32">
        <v>4191269230</v>
      </c>
      <c r="E45" s="22"/>
      <c r="F45" s="25">
        <v>-2534213743</v>
      </c>
      <c r="G45" s="22"/>
      <c r="H45" s="26">
        <v>0</v>
      </c>
      <c r="I45" s="22"/>
      <c r="J45" s="58">
        <f t="shared" si="0"/>
        <v>1657055487</v>
      </c>
      <c r="K45" s="22"/>
      <c r="L45" s="45">
        <f>J45/درآمد!$F$13</f>
        <v>2.5962554576871265E-2</v>
      </c>
      <c r="M45" s="22"/>
      <c r="N45" s="25">
        <v>4191269230</v>
      </c>
      <c r="O45" s="22"/>
      <c r="P45" s="93">
        <v>2112892132</v>
      </c>
      <c r="Q45" s="93"/>
      <c r="R45" s="22"/>
      <c r="S45" s="26">
        <v>0</v>
      </c>
      <c r="T45" s="22"/>
      <c r="U45" s="58">
        <f t="shared" si="1"/>
        <v>6304161362</v>
      </c>
      <c r="V45" s="22"/>
      <c r="W45" s="46">
        <f>U45/درآمد!$F$13</f>
        <v>9.8772874358387774E-2</v>
      </c>
    </row>
    <row r="46" spans="1:23" ht="18.75">
      <c r="A46" s="79" t="s">
        <v>61</v>
      </c>
      <c r="B46" s="79"/>
      <c r="D46" s="32">
        <v>194511776</v>
      </c>
      <c r="E46" s="22"/>
      <c r="F46" s="25">
        <v>-258154784</v>
      </c>
      <c r="G46" s="22"/>
      <c r="H46" s="26">
        <v>0</v>
      </c>
      <c r="I46" s="22"/>
      <c r="J46" s="58">
        <f t="shared" si="0"/>
        <v>-63643008</v>
      </c>
      <c r="K46" s="22"/>
      <c r="L46" s="73">
        <f>J46/درآمد!$F$13</f>
        <v>-9.971513214851414E-4</v>
      </c>
      <c r="M46" s="22"/>
      <c r="N46" s="25">
        <v>194511776</v>
      </c>
      <c r="O46" s="22"/>
      <c r="P46" s="93">
        <v>-484649077</v>
      </c>
      <c r="Q46" s="93"/>
      <c r="R46" s="22"/>
      <c r="S46" s="26">
        <v>0</v>
      </c>
      <c r="T46" s="22"/>
      <c r="U46" s="58">
        <f t="shared" si="1"/>
        <v>-290137301</v>
      </c>
      <c r="V46" s="22"/>
      <c r="W46" s="76">
        <f>U46/درآمد!$F$13</f>
        <v>-4.5458378256458621E-3</v>
      </c>
    </row>
    <row r="47" spans="1:23" ht="18.75">
      <c r="A47" s="79" t="s">
        <v>35</v>
      </c>
      <c r="B47" s="79"/>
      <c r="D47" s="32">
        <v>1749958042</v>
      </c>
      <c r="E47" s="22"/>
      <c r="F47" s="25">
        <v>-1788991784</v>
      </c>
      <c r="G47" s="22"/>
      <c r="H47" s="26">
        <v>0</v>
      </c>
      <c r="I47" s="22"/>
      <c r="J47" s="58">
        <f t="shared" si="0"/>
        <v>-39033742</v>
      </c>
      <c r="K47" s="22"/>
      <c r="L47" s="73">
        <f>J47/درآمد!$F$13</f>
        <v>-6.1157617530915669E-4</v>
      </c>
      <c r="M47" s="22"/>
      <c r="N47" s="25">
        <v>1749958042</v>
      </c>
      <c r="O47" s="22"/>
      <c r="P47" s="93">
        <v>2160316613</v>
      </c>
      <c r="Q47" s="93"/>
      <c r="R47" s="22"/>
      <c r="S47" s="26">
        <v>0</v>
      </c>
      <c r="T47" s="22"/>
      <c r="U47" s="58">
        <f t="shared" si="1"/>
        <v>3910274655</v>
      </c>
      <c r="V47" s="22"/>
      <c r="W47" s="46">
        <f>U47/درآمد!$F$13</f>
        <v>6.1265733065336968E-2</v>
      </c>
    </row>
    <row r="48" spans="1:23" ht="18.75">
      <c r="A48" s="79" t="s">
        <v>46</v>
      </c>
      <c r="B48" s="79"/>
      <c r="D48" s="32">
        <v>0</v>
      </c>
      <c r="E48" s="22"/>
      <c r="F48" s="25">
        <v>-236583900</v>
      </c>
      <c r="G48" s="22"/>
      <c r="H48" s="26">
        <v>0</v>
      </c>
      <c r="I48" s="22"/>
      <c r="J48" s="58">
        <f t="shared" si="0"/>
        <v>-236583900</v>
      </c>
      <c r="K48" s="22"/>
      <c r="L48" s="73">
        <f>J48/درآمد!$F$13</f>
        <v>-3.7067693049189082E-3</v>
      </c>
      <c r="M48" s="22"/>
      <c r="N48" s="26">
        <v>0</v>
      </c>
      <c r="O48" s="22"/>
      <c r="P48" s="93">
        <v>146125350</v>
      </c>
      <c r="Q48" s="93"/>
      <c r="R48" s="22"/>
      <c r="S48" s="26">
        <v>0</v>
      </c>
      <c r="T48" s="22"/>
      <c r="U48" s="58">
        <f t="shared" si="1"/>
        <v>146125350</v>
      </c>
      <c r="V48" s="22"/>
      <c r="W48" s="46">
        <f>U48/درآمد!$F$13</f>
        <v>2.2894751589205022E-3</v>
      </c>
    </row>
    <row r="49" spans="1:23" ht="18.75">
      <c r="A49" s="79" t="s">
        <v>32</v>
      </c>
      <c r="B49" s="79"/>
      <c r="D49" s="32">
        <v>0</v>
      </c>
      <c r="E49" s="22"/>
      <c r="F49" s="25">
        <v>77477590</v>
      </c>
      <c r="G49" s="22"/>
      <c r="H49" s="26">
        <v>0</v>
      </c>
      <c r="I49" s="22"/>
      <c r="J49" s="58">
        <f t="shared" si="0"/>
        <v>77477590</v>
      </c>
      <c r="K49" s="22"/>
      <c r="L49" s="45">
        <f>J49/درآمد!$F$13</f>
        <v>1.2139099593467357E-3</v>
      </c>
      <c r="M49" s="22"/>
      <c r="N49" s="26">
        <v>0</v>
      </c>
      <c r="O49" s="22"/>
      <c r="P49" s="93">
        <v>-1523725936</v>
      </c>
      <c r="Q49" s="93"/>
      <c r="R49" s="22"/>
      <c r="S49" s="26">
        <v>0</v>
      </c>
      <c r="T49" s="22"/>
      <c r="U49" s="58">
        <f t="shared" si="1"/>
        <v>-1523725936</v>
      </c>
      <c r="V49" s="22"/>
      <c r="W49" s="76">
        <f>U49/درآمد!$F$13</f>
        <v>-2.3873562523373876E-2</v>
      </c>
    </row>
    <row r="50" spans="1:23" ht="18.75">
      <c r="A50" s="79" t="s">
        <v>70</v>
      </c>
      <c r="B50" s="79"/>
      <c r="D50" s="32">
        <v>0</v>
      </c>
      <c r="E50" s="22"/>
      <c r="F50" s="25">
        <v>-171490733</v>
      </c>
      <c r="G50" s="22"/>
      <c r="H50" s="26">
        <v>0</v>
      </c>
      <c r="I50" s="22"/>
      <c r="J50" s="58">
        <f t="shared" si="0"/>
        <v>-171490733</v>
      </c>
      <c r="K50" s="22"/>
      <c r="L50" s="73">
        <f>J50/درآمد!$F$13</f>
        <v>-2.686897059193141E-3</v>
      </c>
      <c r="M50" s="22"/>
      <c r="N50" s="26">
        <v>0</v>
      </c>
      <c r="O50" s="22"/>
      <c r="P50" s="93">
        <v>-171490733</v>
      </c>
      <c r="Q50" s="93"/>
      <c r="R50" s="22"/>
      <c r="S50" s="26">
        <v>0</v>
      </c>
      <c r="T50" s="22"/>
      <c r="U50" s="58">
        <f t="shared" si="1"/>
        <v>-171490733</v>
      </c>
      <c r="V50" s="22"/>
      <c r="W50" s="76">
        <f>U50/درآمد!$F$13</f>
        <v>-2.686897059193141E-3</v>
      </c>
    </row>
    <row r="51" spans="1:23" ht="18.75">
      <c r="A51" s="79" t="s">
        <v>50</v>
      </c>
      <c r="B51" s="79"/>
      <c r="D51" s="32">
        <v>0</v>
      </c>
      <c r="E51" s="22"/>
      <c r="F51" s="25">
        <v>-1467956815</v>
      </c>
      <c r="G51" s="22"/>
      <c r="H51" s="26">
        <v>0</v>
      </c>
      <c r="I51" s="22"/>
      <c r="J51" s="58">
        <f t="shared" si="0"/>
        <v>-1467956815</v>
      </c>
      <c r="K51" s="22"/>
      <c r="L51" s="73">
        <f>J51/درآمد!$F$13</f>
        <v>-2.2999778356805025E-2</v>
      </c>
      <c r="M51" s="22"/>
      <c r="N51" s="26">
        <v>0</v>
      </c>
      <c r="O51" s="22"/>
      <c r="P51" s="93">
        <v>7006423372</v>
      </c>
      <c r="Q51" s="93"/>
      <c r="R51" s="22"/>
      <c r="S51" s="26">
        <v>0</v>
      </c>
      <c r="T51" s="22"/>
      <c r="U51" s="58">
        <f t="shared" si="1"/>
        <v>7006423372</v>
      </c>
      <c r="V51" s="22"/>
      <c r="W51" s="46">
        <f>U51/درآمد!$F$13</f>
        <v>0.10977583467258775</v>
      </c>
    </row>
    <row r="52" spans="1:23" ht="18.75">
      <c r="A52" s="79" t="s">
        <v>39</v>
      </c>
      <c r="B52" s="79"/>
      <c r="D52" s="32">
        <v>0</v>
      </c>
      <c r="E52" s="22"/>
      <c r="F52" s="25">
        <v>-3489612525</v>
      </c>
      <c r="G52" s="22"/>
      <c r="H52" s="26">
        <v>0</v>
      </c>
      <c r="I52" s="22"/>
      <c r="J52" s="58">
        <f t="shared" si="0"/>
        <v>-3489612525</v>
      </c>
      <c r="K52" s="22"/>
      <c r="L52" s="73">
        <f>J52/درآمد!$F$13</f>
        <v>-5.46748472475539E-2</v>
      </c>
      <c r="M52" s="22"/>
      <c r="N52" s="26">
        <v>0</v>
      </c>
      <c r="O52" s="22"/>
      <c r="P52" s="93">
        <v>5058299593</v>
      </c>
      <c r="Q52" s="93"/>
      <c r="R52" s="22"/>
      <c r="S52" s="26">
        <v>0</v>
      </c>
      <c r="T52" s="22"/>
      <c r="U52" s="58">
        <f t="shared" si="1"/>
        <v>5058299593</v>
      </c>
      <c r="V52" s="22"/>
      <c r="W52" s="46">
        <f>U52/درآمد!$F$13</f>
        <v>7.9252855610276979E-2</v>
      </c>
    </row>
    <row r="53" spans="1:23" ht="18.75">
      <c r="A53" s="79" t="s">
        <v>71</v>
      </c>
      <c r="B53" s="79"/>
      <c r="D53" s="32">
        <v>0</v>
      </c>
      <c r="E53" s="22"/>
      <c r="F53" s="25">
        <v>2971980450</v>
      </c>
      <c r="G53" s="22"/>
      <c r="H53" s="26">
        <v>0</v>
      </c>
      <c r="I53" s="22"/>
      <c r="J53" s="58">
        <f t="shared" si="0"/>
        <v>2971980450</v>
      </c>
      <c r="K53" s="22"/>
      <c r="L53" s="45">
        <f>J53/درآمد!$F$13</f>
        <v>4.6564647496634741E-2</v>
      </c>
      <c r="M53" s="22"/>
      <c r="N53" s="26">
        <v>0</v>
      </c>
      <c r="O53" s="22"/>
      <c r="P53" s="93">
        <v>2971980450</v>
      </c>
      <c r="Q53" s="93"/>
      <c r="R53" s="22"/>
      <c r="S53" s="26">
        <v>0</v>
      </c>
      <c r="T53" s="22"/>
      <c r="U53" s="58">
        <f t="shared" si="1"/>
        <v>2971980450</v>
      </c>
      <c r="V53" s="22"/>
      <c r="W53" s="46">
        <f>U53/درآمد!$F$13</f>
        <v>4.6564647496634741E-2</v>
      </c>
    </row>
    <row r="54" spans="1:23" ht="18.75">
      <c r="A54" s="79" t="s">
        <v>43</v>
      </c>
      <c r="B54" s="79"/>
      <c r="D54" s="32">
        <v>0</v>
      </c>
      <c r="E54" s="22"/>
      <c r="F54" s="25">
        <v>-159048000</v>
      </c>
      <c r="G54" s="22"/>
      <c r="H54" s="26">
        <v>0</v>
      </c>
      <c r="I54" s="22"/>
      <c r="J54" s="58">
        <f t="shared" si="0"/>
        <v>-159048000</v>
      </c>
      <c r="K54" s="22"/>
      <c r="L54" s="73">
        <f>J54/درآمد!$F$13</f>
        <v>-2.4919457512059887E-3</v>
      </c>
      <c r="M54" s="22"/>
      <c r="N54" s="26">
        <v>0</v>
      </c>
      <c r="O54" s="22"/>
      <c r="P54" s="93">
        <v>429429600</v>
      </c>
      <c r="Q54" s="93"/>
      <c r="R54" s="22"/>
      <c r="S54" s="26">
        <v>0</v>
      </c>
      <c r="T54" s="22"/>
      <c r="U54" s="58">
        <f t="shared" si="1"/>
        <v>429429600</v>
      </c>
      <c r="V54" s="22"/>
      <c r="W54" s="46">
        <f>U54/درآمد!$F$13</f>
        <v>6.7282535282561697E-3</v>
      </c>
    </row>
    <row r="55" spans="1:23" ht="18.75">
      <c r="A55" s="79" t="s">
        <v>63</v>
      </c>
      <c r="B55" s="79"/>
      <c r="D55" s="32">
        <v>0</v>
      </c>
      <c r="E55" s="22"/>
      <c r="F55" s="25">
        <v>-279576562</v>
      </c>
      <c r="G55" s="22"/>
      <c r="H55" s="26">
        <v>0</v>
      </c>
      <c r="I55" s="22"/>
      <c r="J55" s="58">
        <f t="shared" si="0"/>
        <v>-279576562</v>
      </c>
      <c r="K55" s="22"/>
      <c r="L55" s="73">
        <f>J55/درآمد!$F$13</f>
        <v>-4.3803733829578346E-3</v>
      </c>
      <c r="M55" s="22"/>
      <c r="N55" s="26">
        <v>0</v>
      </c>
      <c r="O55" s="22"/>
      <c r="P55" s="93">
        <v>-628736625</v>
      </c>
      <c r="Q55" s="93"/>
      <c r="R55" s="22"/>
      <c r="S55" s="26">
        <v>0</v>
      </c>
      <c r="T55" s="22"/>
      <c r="U55" s="58">
        <f t="shared" si="1"/>
        <v>-628736625</v>
      </c>
      <c r="V55" s="22"/>
      <c r="W55" s="76">
        <f>U55/درآمد!$F$13</f>
        <v>-9.8509730477361751E-3</v>
      </c>
    </row>
    <row r="56" spans="1:23" ht="18.75">
      <c r="A56" s="79" t="s">
        <v>21</v>
      </c>
      <c r="B56" s="79"/>
      <c r="D56" s="32">
        <v>0</v>
      </c>
      <c r="E56" s="22"/>
      <c r="F56" s="25">
        <v>-1477088318</v>
      </c>
      <c r="G56" s="22"/>
      <c r="H56" s="26">
        <v>0</v>
      </c>
      <c r="I56" s="22"/>
      <c r="J56" s="58">
        <f>D56+F56+H56</f>
        <v>-1477088318</v>
      </c>
      <c r="K56" s="22"/>
      <c r="L56" s="73">
        <f>J56/درآمد!$F$13</f>
        <v>-2.3142849694407351E-2</v>
      </c>
      <c r="M56" s="22"/>
      <c r="N56" s="26">
        <v>0</v>
      </c>
      <c r="O56" s="22"/>
      <c r="P56" s="93">
        <v>6818887171</v>
      </c>
      <c r="Q56" s="93"/>
      <c r="R56" s="22"/>
      <c r="S56" s="26">
        <v>0</v>
      </c>
      <c r="T56" s="22"/>
      <c r="U56" s="58">
        <f t="shared" si="1"/>
        <v>6818887171</v>
      </c>
      <c r="V56" s="22"/>
      <c r="W56" s="46">
        <f>U56/درآمد!$F$13</f>
        <v>0.10683753906824654</v>
      </c>
    </row>
    <row r="57" spans="1:23" ht="18.75">
      <c r="A57" s="79" t="s">
        <v>67</v>
      </c>
      <c r="B57" s="79"/>
      <c r="D57" s="32">
        <v>0</v>
      </c>
      <c r="E57" s="22"/>
      <c r="F57" s="25">
        <v>-2716177011</v>
      </c>
      <c r="G57" s="22"/>
      <c r="H57" s="26">
        <v>0</v>
      </c>
      <c r="I57" s="22"/>
      <c r="J57" s="58">
        <f t="shared" si="0"/>
        <v>-2716177011</v>
      </c>
      <c r="K57" s="22"/>
      <c r="L57" s="73">
        <f>J57/درآمد!$F$13</f>
        <v>-4.2556748667602437E-2</v>
      </c>
      <c r="M57" s="22"/>
      <c r="N57" s="26">
        <v>0</v>
      </c>
      <c r="O57" s="22"/>
      <c r="P57" s="93">
        <v>-166915905</v>
      </c>
      <c r="Q57" s="93"/>
      <c r="R57" s="22"/>
      <c r="S57" s="26">
        <v>0</v>
      </c>
      <c r="T57" s="22"/>
      <c r="U57" s="58">
        <f t="shared" si="1"/>
        <v>-166915905</v>
      </c>
      <c r="V57" s="22"/>
      <c r="W57" s="76">
        <f>U57/درآمد!$F$13</f>
        <v>-2.6152191808350464E-3</v>
      </c>
    </row>
    <row r="58" spans="1:23" ht="18.75">
      <c r="A58" s="79" t="s">
        <v>38</v>
      </c>
      <c r="B58" s="79"/>
      <c r="D58" s="32">
        <v>0</v>
      </c>
      <c r="E58" s="22"/>
      <c r="F58" s="25">
        <v>-1248285266</v>
      </c>
      <c r="G58" s="22"/>
      <c r="H58" s="26">
        <v>0</v>
      </c>
      <c r="I58" s="22"/>
      <c r="J58" s="58">
        <f t="shared" si="0"/>
        <v>-1248285266</v>
      </c>
      <c r="K58" s="22"/>
      <c r="L58" s="73">
        <f>J58/درآمد!$F$13</f>
        <v>-1.955798982006525E-2</v>
      </c>
      <c r="M58" s="22"/>
      <c r="N58" s="26">
        <v>0</v>
      </c>
      <c r="O58" s="22"/>
      <c r="P58" s="93">
        <v>-1248285266</v>
      </c>
      <c r="Q58" s="93"/>
      <c r="R58" s="22"/>
      <c r="S58" s="26">
        <v>0</v>
      </c>
      <c r="T58" s="22"/>
      <c r="U58" s="58">
        <f t="shared" si="1"/>
        <v>-1248285266</v>
      </c>
      <c r="V58" s="22"/>
      <c r="W58" s="76">
        <f>U58/درآمد!$F$13</f>
        <v>-1.955798982006525E-2</v>
      </c>
    </row>
    <row r="59" spans="1:23" ht="18.75">
      <c r="A59" s="79" t="s">
        <v>27</v>
      </c>
      <c r="B59" s="79"/>
      <c r="D59" s="32">
        <v>0</v>
      </c>
      <c r="E59" s="22"/>
      <c r="F59" s="25">
        <v>-539687538</v>
      </c>
      <c r="G59" s="22"/>
      <c r="H59" s="26">
        <v>0</v>
      </c>
      <c r="I59" s="22"/>
      <c r="J59" s="58">
        <f t="shared" si="0"/>
        <v>-539687538</v>
      </c>
      <c r="K59" s="22"/>
      <c r="L59" s="73">
        <f>J59/درآمد!$F$13</f>
        <v>-8.4557622057361333E-3</v>
      </c>
      <c r="M59" s="22"/>
      <c r="N59" s="26">
        <v>0</v>
      </c>
      <c r="O59" s="22"/>
      <c r="P59" s="93">
        <v>-1211006183</v>
      </c>
      <c r="Q59" s="93"/>
      <c r="R59" s="22"/>
      <c r="S59" s="26">
        <v>0</v>
      </c>
      <c r="T59" s="22"/>
      <c r="U59" s="58">
        <f t="shared" si="1"/>
        <v>-1211006183</v>
      </c>
      <c r="V59" s="22"/>
      <c r="W59" s="76">
        <f>U59/درآمد!$F$13</f>
        <v>-1.8973905439936573E-2</v>
      </c>
    </row>
    <row r="60" spans="1:23" ht="18.75">
      <c r="A60" s="79" t="s">
        <v>49</v>
      </c>
      <c r="B60" s="79"/>
      <c r="D60" s="32">
        <v>0</v>
      </c>
      <c r="E60" s="22"/>
      <c r="F60" s="25">
        <v>-1540925563</v>
      </c>
      <c r="G60" s="22"/>
      <c r="H60" s="26">
        <v>0</v>
      </c>
      <c r="I60" s="22"/>
      <c r="J60" s="58">
        <f t="shared" si="0"/>
        <v>-1540925563</v>
      </c>
      <c r="K60" s="22"/>
      <c r="L60" s="73">
        <f>J60/درآمد!$F$13</f>
        <v>-2.4143044298844035E-2</v>
      </c>
      <c r="M60" s="22"/>
      <c r="N60" s="26">
        <v>0</v>
      </c>
      <c r="O60" s="22"/>
      <c r="P60" s="93">
        <v>9025421159</v>
      </c>
      <c r="Q60" s="93"/>
      <c r="R60" s="22"/>
      <c r="S60" s="26">
        <v>0</v>
      </c>
      <c r="T60" s="22"/>
      <c r="U60" s="58">
        <f t="shared" si="1"/>
        <v>9025421159</v>
      </c>
      <c r="V60" s="22"/>
      <c r="W60" s="46">
        <f>U60/درآمد!$F$13</f>
        <v>0.141409259531806</v>
      </c>
    </row>
    <row r="61" spans="1:23" ht="18.75">
      <c r="A61" s="79" t="s">
        <v>69</v>
      </c>
      <c r="B61" s="79"/>
      <c r="D61" s="32">
        <v>0</v>
      </c>
      <c r="E61" s="22"/>
      <c r="F61" s="25">
        <v>-552865320</v>
      </c>
      <c r="G61" s="22"/>
      <c r="H61" s="26">
        <v>0</v>
      </c>
      <c r="I61" s="22"/>
      <c r="J61" s="58">
        <f t="shared" si="0"/>
        <v>-552865320</v>
      </c>
      <c r="K61" s="22"/>
      <c r="L61" s="73">
        <f>J61/درآمد!$F$13</f>
        <v>-8.66223017682171E-3</v>
      </c>
      <c r="M61" s="22"/>
      <c r="N61" s="26">
        <v>0</v>
      </c>
      <c r="O61" s="22"/>
      <c r="P61" s="93">
        <v>-552865320</v>
      </c>
      <c r="Q61" s="93"/>
      <c r="R61" s="22"/>
      <c r="S61" s="26">
        <v>0</v>
      </c>
      <c r="T61" s="22"/>
      <c r="U61" s="58">
        <f t="shared" si="1"/>
        <v>-552865320</v>
      </c>
      <c r="V61" s="22"/>
      <c r="W61" s="76">
        <f>U61/درآمد!$F$13</f>
        <v>-8.66223017682171E-3</v>
      </c>
    </row>
    <row r="62" spans="1:23" ht="18.75">
      <c r="A62" s="79" t="s">
        <v>72</v>
      </c>
      <c r="B62" s="79"/>
      <c r="D62" s="32">
        <v>0</v>
      </c>
      <c r="E62" s="22"/>
      <c r="F62" s="25">
        <v>672104</v>
      </c>
      <c r="G62" s="22"/>
      <c r="H62" s="26">
        <v>0</v>
      </c>
      <c r="I62" s="22"/>
      <c r="J62" s="58">
        <f t="shared" si="0"/>
        <v>672104</v>
      </c>
      <c r="K62" s="22"/>
      <c r="L62" s="73">
        <f>J62/درآمد!$F$13</f>
        <v>1.0530448085914629E-5</v>
      </c>
      <c r="M62" s="22"/>
      <c r="N62" s="26">
        <v>0</v>
      </c>
      <c r="O62" s="22"/>
      <c r="P62" s="93">
        <v>672104</v>
      </c>
      <c r="Q62" s="93"/>
      <c r="R62" s="22"/>
      <c r="S62" s="26">
        <v>0</v>
      </c>
      <c r="T62" s="22"/>
      <c r="U62" s="58">
        <f t="shared" si="1"/>
        <v>672104</v>
      </c>
      <c r="V62" s="22"/>
      <c r="W62" s="46">
        <f>U62/درآمد!$F$13</f>
        <v>1.0530448085914629E-5</v>
      </c>
    </row>
    <row r="63" spans="1:23" ht="18.75">
      <c r="A63" s="79" t="s">
        <v>28</v>
      </c>
      <c r="B63" s="79"/>
      <c r="D63" s="32">
        <v>0</v>
      </c>
      <c r="E63" s="22"/>
      <c r="F63" s="25">
        <v>-101393100</v>
      </c>
      <c r="G63" s="22"/>
      <c r="H63" s="26">
        <v>0</v>
      </c>
      <c r="I63" s="22"/>
      <c r="J63" s="58">
        <f t="shared" si="0"/>
        <v>-101393100</v>
      </c>
      <c r="K63" s="22"/>
      <c r="L63" s="73">
        <f>J63/درآمد!$F$13</f>
        <v>-1.5886154163938179E-3</v>
      </c>
      <c r="M63" s="22"/>
      <c r="N63" s="26">
        <v>0</v>
      </c>
      <c r="O63" s="22"/>
      <c r="P63" s="93">
        <v>118291950</v>
      </c>
      <c r="Q63" s="93"/>
      <c r="R63" s="22"/>
      <c r="S63" s="26">
        <v>0</v>
      </c>
      <c r="T63" s="22"/>
      <c r="U63" s="58">
        <f t="shared" si="1"/>
        <v>118291950</v>
      </c>
      <c r="V63" s="22"/>
      <c r="W63" s="46">
        <f>U63/درآمد!$F$13</f>
        <v>1.8533846524594541E-3</v>
      </c>
    </row>
    <row r="64" spans="1:23" ht="18.75">
      <c r="A64" s="79" t="s">
        <v>47</v>
      </c>
      <c r="B64" s="79"/>
      <c r="D64" s="32">
        <v>0</v>
      </c>
      <c r="E64" s="22"/>
      <c r="F64" s="25">
        <v>-899615250</v>
      </c>
      <c r="G64" s="22"/>
      <c r="H64" s="26">
        <v>0</v>
      </c>
      <c r="I64" s="22"/>
      <c r="J64" s="58">
        <f t="shared" si="0"/>
        <v>-899615250</v>
      </c>
      <c r="K64" s="22"/>
      <c r="L64" s="73">
        <f>J64/درآمد!$F$13</f>
        <v>-1.4095068155258874E-2</v>
      </c>
      <c r="M64" s="22"/>
      <c r="N64" s="26">
        <v>0</v>
      </c>
      <c r="O64" s="22"/>
      <c r="P64" s="93">
        <v>-1913546250</v>
      </c>
      <c r="Q64" s="93"/>
      <c r="R64" s="22"/>
      <c r="S64" s="26">
        <v>0</v>
      </c>
      <c r="T64" s="22"/>
      <c r="U64" s="58">
        <f t="shared" si="1"/>
        <v>-1913546250</v>
      </c>
      <c r="V64" s="22"/>
      <c r="W64" s="76">
        <f>U64/درآمد!$F$13</f>
        <v>-2.9981222319197053E-2</v>
      </c>
    </row>
    <row r="65" spans="1:23" ht="18.75">
      <c r="A65" s="79" t="s">
        <v>41</v>
      </c>
      <c r="B65" s="79"/>
      <c r="D65" s="32">
        <v>0</v>
      </c>
      <c r="E65" s="22"/>
      <c r="F65" s="25">
        <v>263042883</v>
      </c>
      <c r="G65" s="22"/>
      <c r="H65" s="26">
        <v>0</v>
      </c>
      <c r="I65" s="22"/>
      <c r="J65" s="58">
        <f t="shared" si="0"/>
        <v>263042883</v>
      </c>
      <c r="K65" s="22"/>
      <c r="L65" s="45">
        <f>J65/درآمد!$F$13</f>
        <v>4.1213256040743924E-3</v>
      </c>
      <c r="M65" s="22"/>
      <c r="N65" s="26">
        <v>0</v>
      </c>
      <c r="O65" s="22"/>
      <c r="P65" s="93">
        <v>150897144</v>
      </c>
      <c r="Q65" s="93"/>
      <c r="R65" s="22"/>
      <c r="S65" s="26">
        <v>0</v>
      </c>
      <c r="T65" s="22"/>
      <c r="U65" s="58">
        <f t="shared" si="1"/>
        <v>150897144</v>
      </c>
      <c r="V65" s="22"/>
      <c r="W65" s="46">
        <f>U65/درآمد!$F$13</f>
        <v>2.3642390778879224E-3</v>
      </c>
    </row>
    <row r="66" spans="1:23" ht="18.75">
      <c r="A66" s="81" t="s">
        <v>26</v>
      </c>
      <c r="B66" s="81"/>
      <c r="D66" s="35">
        <v>0</v>
      </c>
      <c r="E66" s="22"/>
      <c r="F66" s="27">
        <v>8350020</v>
      </c>
      <c r="G66" s="22"/>
      <c r="H66" s="36">
        <v>0</v>
      </c>
      <c r="I66" s="22"/>
      <c r="J66" s="58">
        <f t="shared" si="0"/>
        <v>8350020</v>
      </c>
      <c r="K66" s="22"/>
      <c r="L66" s="45">
        <f>J66/درآمد!$F$13</f>
        <v>1.3082715193831441E-4</v>
      </c>
      <c r="M66" s="22"/>
      <c r="N66" s="36">
        <v>0</v>
      </c>
      <c r="O66" s="22"/>
      <c r="P66" s="93">
        <f>60189728-12</f>
        <v>60189716</v>
      </c>
      <c r="Q66" s="94"/>
      <c r="R66" s="22"/>
      <c r="S66" s="36">
        <v>0</v>
      </c>
      <c r="T66" s="22"/>
      <c r="U66" s="58">
        <f t="shared" si="1"/>
        <v>60189716</v>
      </c>
      <c r="V66" s="22"/>
      <c r="W66" s="46">
        <f>U66/درآمد!$F$13</f>
        <v>9.4304554004134053E-4</v>
      </c>
    </row>
    <row r="67" spans="1:23" s="12" customFormat="1" ht="21.75" thickBot="1">
      <c r="A67" s="83"/>
      <c r="B67" s="83"/>
      <c r="D67" s="29">
        <f>SUM(D9:D66)</f>
        <v>6688486950</v>
      </c>
      <c r="E67" s="48"/>
      <c r="F67" s="29">
        <f>SUM(F9:F66)</f>
        <v>-15056766549</v>
      </c>
      <c r="G67" s="48"/>
      <c r="H67" s="29">
        <f>SUM(H9:H66)</f>
        <v>-5637940406</v>
      </c>
      <c r="I67" s="48"/>
      <c r="J67" s="59">
        <f>SUM(J9:J66)</f>
        <v>-14006220005</v>
      </c>
      <c r="K67" s="30"/>
      <c r="L67" s="74">
        <f>SUM(L9:L66)</f>
        <v>-0.21944784236152654</v>
      </c>
      <c r="M67" s="30"/>
      <c r="N67" s="29">
        <f>SUM(N9:N66)</f>
        <v>14488486950</v>
      </c>
      <c r="O67" s="48"/>
      <c r="P67" s="48"/>
      <c r="Q67" s="29">
        <f>SUM(P9:Q66)</f>
        <v>40983422892</v>
      </c>
      <c r="R67" s="48"/>
      <c r="S67" s="29">
        <f>SUM(S9:S66)</f>
        <v>6374907652</v>
      </c>
      <c r="T67" s="48"/>
      <c r="U67" s="59">
        <f>SUM(U9:U66)</f>
        <v>61846817494</v>
      </c>
      <c r="V67" s="30"/>
      <c r="W67" s="72">
        <f>SUM(W9:W66)</f>
        <v>0.96900881545059059</v>
      </c>
    </row>
    <row r="68" spans="1:23" ht="13.5" thickTop="1">
      <c r="Q68" s="39"/>
      <c r="R68" s="39"/>
      <c r="S68" s="39"/>
      <c r="T68" s="39"/>
      <c r="U68" s="39"/>
    </row>
    <row r="69" spans="1:23">
      <c r="Q69" s="116">
        <v>40983422892</v>
      </c>
      <c r="R69" s="39"/>
      <c r="S69" s="39"/>
      <c r="T69" s="39"/>
      <c r="U69" s="39"/>
    </row>
    <row r="70" spans="1:23">
      <c r="L70" s="39"/>
      <c r="M70" s="39"/>
      <c r="N70" s="39"/>
      <c r="Q70" s="39"/>
      <c r="R70" s="39"/>
      <c r="S70" s="39"/>
      <c r="T70" s="39"/>
      <c r="U70" s="39"/>
    </row>
    <row r="71" spans="1:23">
      <c r="L71" s="111" t="e">
        <f>N67-#REF!+#REF!</f>
        <v>#REF!</v>
      </c>
      <c r="M71" s="120"/>
      <c r="N71" s="121">
        <v>14939801000</v>
      </c>
      <c r="Q71" s="111">
        <f>Q67-Q69</f>
        <v>0</v>
      </c>
      <c r="R71" s="39"/>
      <c r="S71" s="38">
        <v>7772927909</v>
      </c>
      <c r="T71" s="39"/>
      <c r="U71" s="39"/>
    </row>
    <row r="72" spans="1:23">
      <c r="L72" s="39"/>
      <c r="M72" s="120"/>
      <c r="N72" s="122">
        <v>451314050</v>
      </c>
      <c r="Q72" s="39"/>
      <c r="R72" s="39"/>
      <c r="S72" s="38">
        <v>1174808835</v>
      </c>
      <c r="T72" s="39"/>
      <c r="U72" s="39"/>
    </row>
    <row r="73" spans="1:23">
      <c r="L73" s="39"/>
      <c r="M73" s="120"/>
      <c r="N73" s="122">
        <f>N71-N72</f>
        <v>14488486950</v>
      </c>
      <c r="Q73" s="111"/>
      <c r="R73" s="39"/>
      <c r="S73" s="38">
        <f>S71-S72</f>
        <v>6598119074</v>
      </c>
      <c r="T73" s="39"/>
      <c r="U73" s="40">
        <f>S74+S72</f>
        <v>1398020257</v>
      </c>
    </row>
    <row r="74" spans="1:23">
      <c r="L74" s="39"/>
      <c r="M74" s="120"/>
      <c r="N74" s="120"/>
      <c r="Q74" s="39"/>
      <c r="R74" s="39"/>
      <c r="S74" s="38">
        <v>223211422</v>
      </c>
      <c r="T74" s="39"/>
      <c r="U74" s="40">
        <f>S71-U73</f>
        <v>6374907652</v>
      </c>
    </row>
    <row r="75" spans="1:23">
      <c r="L75" s="39"/>
      <c r="M75" s="120"/>
      <c r="N75" s="123">
        <f>N73-N67</f>
        <v>0</v>
      </c>
      <c r="Q75" s="39"/>
      <c r="R75" s="39"/>
      <c r="S75" s="38">
        <f>S73-S74</f>
        <v>6374907652</v>
      </c>
      <c r="T75" s="39"/>
      <c r="U75" s="39"/>
    </row>
    <row r="76" spans="1:23">
      <c r="M76" s="120"/>
      <c r="N76" s="120"/>
      <c r="Q76" s="39"/>
      <c r="R76" s="39"/>
      <c r="S76" s="39"/>
      <c r="T76" s="39"/>
      <c r="U76" s="39"/>
    </row>
    <row r="77" spans="1:23">
      <c r="M77" s="120"/>
      <c r="N77" s="120"/>
      <c r="Q77" s="39"/>
      <c r="R77" s="39"/>
      <c r="S77" s="38">
        <f>S75-S67</f>
        <v>0</v>
      </c>
      <c r="T77" s="39"/>
      <c r="U77" s="39"/>
    </row>
    <row r="78" spans="1:23">
      <c r="M78" s="120"/>
      <c r="N78" s="120"/>
      <c r="Q78" s="39"/>
      <c r="R78" s="39"/>
      <c r="S78" s="39"/>
      <c r="T78" s="39"/>
      <c r="U78" s="39"/>
    </row>
    <row r="79" spans="1:23">
      <c r="Q79" s="38"/>
      <c r="R79" s="39"/>
      <c r="S79" s="39"/>
      <c r="T79" s="39"/>
      <c r="U79" s="39"/>
    </row>
    <row r="80" spans="1:23">
      <c r="Q80" s="37"/>
    </row>
    <row r="83" spans="19:19">
      <c r="S83" s="37"/>
    </row>
  </sheetData>
  <mergeCells count="127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64:B64"/>
    <mergeCell ref="P64:Q64"/>
    <mergeCell ref="A65:B65"/>
    <mergeCell ref="P65:Q65"/>
    <mergeCell ref="A66:B66"/>
    <mergeCell ref="P66:Q66"/>
    <mergeCell ref="A67:B67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 Kani</cp:lastModifiedBy>
  <cp:lastPrinted>2025-03-26T08:01:51Z</cp:lastPrinted>
  <dcterms:created xsi:type="dcterms:W3CDTF">2025-03-26T07:17:33Z</dcterms:created>
  <dcterms:modified xsi:type="dcterms:W3CDTF">2025-03-29T07:50:23Z</dcterms:modified>
</cp:coreProperties>
</file>