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riat\Desktop\"/>
    </mc:Choice>
  </mc:AlternateContent>
  <xr:revisionPtr revIDLastSave="0" documentId="8_{FAC1FBEF-DEB7-46B4-878A-36FE12777458}" xr6:coauthVersionLast="36" xr6:coauthVersionMax="36" xr10:uidLastSave="{00000000-0000-0000-0000-000000000000}"/>
  <bookViews>
    <workbookView xWindow="0" yWindow="0" windowWidth="28800" windowHeight="12225" tabRatio="869" firstSheet="2" activeTab="1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مشتقه'!$A$1:$AX$67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سهام'!$A$1:$X$80</definedName>
    <definedName name="_xlnm.Print_Area" localSheetId="9">'درآمد سرمایه گذاری در صندوق'!$A$1:$W$8</definedName>
    <definedName name="_xlnm.Print_Area" localSheetId="14">'درآمد سود سهام'!$A$1:$T$42</definedName>
    <definedName name="_xlnm.Print_Area" localSheetId="15">'درآمد سود صندوق'!$A$1:$L$7</definedName>
    <definedName name="_xlnm.Print_Area" localSheetId="20">'درآمد ناشی از تغییر قیمت اوراق'!$A$1:$S$60</definedName>
    <definedName name="_xlnm.Print_Area" localSheetId="18">'درآمد ناشی از فروش'!$A$1:$S$58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سهام!$A$1:$AC$62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وضعیت'!$A$1:$C$21</definedName>
    <definedName name="_xlnm.Print_Area" localSheetId="11">'مبالغ تخصیصی اوراق'!$A$1:$R$71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M33" i="15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L10" i="7"/>
  <c r="H11" i="7"/>
  <c r="F11" i="7"/>
  <c r="J20" i="7"/>
  <c r="J18" i="7"/>
  <c r="F24" i="7"/>
  <c r="F21" i="7"/>
  <c r="H69" i="2"/>
  <c r="J74" i="2"/>
  <c r="J72" i="2"/>
  <c r="X68" i="2"/>
  <c r="X67" i="2"/>
  <c r="J80" i="9"/>
  <c r="H85" i="9"/>
  <c r="D86" i="9"/>
  <c r="D15" i="13"/>
  <c r="I42" i="15"/>
  <c r="I46" i="15" s="1"/>
  <c r="C16" i="18"/>
  <c r="E66" i="19"/>
  <c r="E65" i="19"/>
  <c r="G63" i="19"/>
  <c r="I64" i="19"/>
  <c r="E66" i="21"/>
  <c r="G65" i="21"/>
  <c r="D18" i="7"/>
  <c r="H66" i="2"/>
  <c r="I52" i="15" l="1"/>
  <c r="O64" i="19"/>
  <c r="O67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8" i="21"/>
  <c r="Q8" i="19"/>
  <c r="I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D11" i="13"/>
  <c r="F9" i="13" s="1"/>
  <c r="H11" i="13"/>
  <c r="J9" i="13" s="1"/>
  <c r="J8" i="13"/>
  <c r="F8" i="8"/>
  <c r="F8" i="13" l="1"/>
  <c r="F10" i="13"/>
  <c r="J10" i="13"/>
  <c r="F12" i="8"/>
  <c r="F11" i="8"/>
  <c r="J9" i="8"/>
  <c r="J10" i="8"/>
  <c r="J12" i="8"/>
  <c r="J8" i="8"/>
  <c r="L11" i="7"/>
  <c r="L9" i="7"/>
  <c r="L12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9" i="2"/>
  <c r="N86" i="9"/>
  <c r="Q80" i="9"/>
  <c r="Q85" i="9" s="1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U9" i="9"/>
  <c r="J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S80" i="9"/>
  <c r="N80" i="9"/>
  <c r="H80" i="9"/>
  <c r="F80" i="9"/>
  <c r="F85" i="9" s="1"/>
  <c r="D80" i="9"/>
  <c r="J11" i="13"/>
  <c r="F11" i="14"/>
  <c r="D11" i="14"/>
  <c r="O47" i="15"/>
  <c r="S41" i="15"/>
  <c r="S13" i="15"/>
  <c r="S8" i="15"/>
  <c r="O42" i="15"/>
  <c r="Q42" i="15"/>
  <c r="Q47" i="15" s="1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4" i="15"/>
  <c r="M35" i="15"/>
  <c r="M36" i="15"/>
  <c r="M37" i="15"/>
  <c r="M38" i="15"/>
  <c r="M39" i="15"/>
  <c r="M40" i="15"/>
  <c r="M41" i="15"/>
  <c r="M8" i="15"/>
  <c r="S9" i="15"/>
  <c r="S10" i="15"/>
  <c r="S11" i="15"/>
  <c r="S12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K42" i="15"/>
  <c r="K16" i="18"/>
  <c r="I16" i="18"/>
  <c r="M11" i="18"/>
  <c r="C11" i="18"/>
  <c r="G11" i="18"/>
  <c r="I11" i="18"/>
  <c r="K11" i="18"/>
  <c r="M9" i="18"/>
  <c r="M10" i="18"/>
  <c r="M8" i="18"/>
  <c r="G9" i="18"/>
  <c r="G10" i="18"/>
  <c r="G8" i="18"/>
  <c r="E11" i="18"/>
  <c r="G58" i="19"/>
  <c r="M68" i="21"/>
  <c r="M65" i="19"/>
  <c r="M64" i="19"/>
  <c r="Q58" i="19"/>
  <c r="Q64" i="19" s="1"/>
  <c r="E58" i="19"/>
  <c r="M58" i="19"/>
  <c r="O58" i="19"/>
  <c r="E60" i="21"/>
  <c r="E67" i="21" s="1"/>
  <c r="G60" i="21"/>
  <c r="M67" i="21"/>
  <c r="M60" i="21"/>
  <c r="I60" i="21"/>
  <c r="I65" i="21" s="1"/>
  <c r="O60" i="21"/>
  <c r="Q60" i="21"/>
  <c r="Q67" i="21" s="1"/>
  <c r="J12" i="7"/>
  <c r="H12" i="7"/>
  <c r="H16" i="7" s="1"/>
  <c r="F12" i="7"/>
  <c r="F16" i="7" s="1"/>
  <c r="D12" i="7"/>
  <c r="X62" i="2"/>
  <c r="Z69" i="2"/>
  <c r="Z70" i="2" s="1"/>
  <c r="AB62" i="2"/>
  <c r="Z62" i="2"/>
  <c r="R62" i="2"/>
  <c r="J62" i="2"/>
  <c r="J66" i="2" s="1"/>
  <c r="H62" i="2"/>
  <c r="I58" i="19" l="1"/>
  <c r="F11" i="13"/>
  <c r="J11" i="8"/>
  <c r="F13" i="8"/>
  <c r="J13" i="8"/>
  <c r="U80" i="9"/>
  <c r="S42" i="15"/>
  <c r="M42" i="15"/>
  <c r="H11" i="8" l="1"/>
  <c r="F17" i="8"/>
  <c r="L13" i="9"/>
  <c r="L25" i="9"/>
  <c r="L37" i="9"/>
  <c r="L49" i="9"/>
  <c r="L61" i="9"/>
  <c r="L73" i="9"/>
  <c r="W13" i="9"/>
  <c r="W25" i="9"/>
  <c r="W37" i="9"/>
  <c r="W49" i="9"/>
  <c r="W61" i="9"/>
  <c r="W73" i="9"/>
  <c r="H8" i="8"/>
  <c r="L28" i="9"/>
  <c r="L52" i="9"/>
  <c r="W28" i="9"/>
  <c r="W64" i="9"/>
  <c r="L14" i="9"/>
  <c r="L26" i="9"/>
  <c r="L38" i="9"/>
  <c r="L50" i="9"/>
  <c r="L62" i="9"/>
  <c r="L74" i="9"/>
  <c r="W14" i="9"/>
  <c r="W26" i="9"/>
  <c r="W38" i="9"/>
  <c r="W50" i="9"/>
  <c r="W62" i="9"/>
  <c r="W74" i="9"/>
  <c r="L76" i="9"/>
  <c r="L15" i="9"/>
  <c r="L27" i="9"/>
  <c r="L39" i="9"/>
  <c r="L51" i="9"/>
  <c r="L63" i="9"/>
  <c r="L75" i="9"/>
  <c r="W15" i="9"/>
  <c r="W27" i="9"/>
  <c r="W39" i="9"/>
  <c r="W51" i="9"/>
  <c r="W63" i="9"/>
  <c r="W75" i="9"/>
  <c r="L16" i="9"/>
  <c r="L40" i="9"/>
  <c r="L64" i="9"/>
  <c r="W52" i="9"/>
  <c r="L17" i="9"/>
  <c r="L29" i="9"/>
  <c r="L41" i="9"/>
  <c r="L53" i="9"/>
  <c r="L65" i="9"/>
  <c r="L77" i="9"/>
  <c r="W17" i="9"/>
  <c r="W29" i="9"/>
  <c r="W41" i="9"/>
  <c r="W53" i="9"/>
  <c r="W65" i="9"/>
  <c r="W77" i="9"/>
  <c r="W56" i="9"/>
  <c r="L22" i="9"/>
  <c r="W10" i="9"/>
  <c r="L18" i="9"/>
  <c r="L30" i="9"/>
  <c r="L42" i="9"/>
  <c r="L54" i="9"/>
  <c r="L66" i="9"/>
  <c r="L78" i="9"/>
  <c r="W18" i="9"/>
  <c r="W30" i="9"/>
  <c r="W42" i="9"/>
  <c r="W54" i="9"/>
  <c r="W66" i="9"/>
  <c r="W78" i="9"/>
  <c r="W44" i="9"/>
  <c r="W68" i="9"/>
  <c r="L46" i="9"/>
  <c r="L70" i="9"/>
  <c r="W46" i="9"/>
  <c r="H9" i="8"/>
  <c r="L19" i="9"/>
  <c r="L31" i="9"/>
  <c r="L43" i="9"/>
  <c r="L55" i="9"/>
  <c r="L67" i="9"/>
  <c r="L79" i="9"/>
  <c r="W19" i="9"/>
  <c r="W31" i="9"/>
  <c r="W43" i="9"/>
  <c r="W55" i="9"/>
  <c r="W67" i="9"/>
  <c r="W79" i="9"/>
  <c r="W32" i="9"/>
  <c r="W9" i="9"/>
  <c r="L58" i="9"/>
  <c r="W58" i="9"/>
  <c r="L20" i="9"/>
  <c r="L32" i="9"/>
  <c r="L44" i="9"/>
  <c r="L56" i="9"/>
  <c r="L68" i="9"/>
  <c r="L9" i="9"/>
  <c r="W20" i="9"/>
  <c r="L34" i="9"/>
  <c r="W22" i="9"/>
  <c r="L21" i="9"/>
  <c r="L33" i="9"/>
  <c r="L45" i="9"/>
  <c r="L57" i="9"/>
  <c r="L69" i="9"/>
  <c r="W21" i="9"/>
  <c r="W33" i="9"/>
  <c r="W45" i="9"/>
  <c r="W57" i="9"/>
  <c r="W69" i="9"/>
  <c r="H10" i="8"/>
  <c r="L10" i="9"/>
  <c r="W34" i="9"/>
  <c r="W70" i="9"/>
  <c r="L11" i="9"/>
  <c r="L23" i="9"/>
  <c r="L35" i="9"/>
  <c r="L47" i="9"/>
  <c r="L59" i="9"/>
  <c r="L71" i="9"/>
  <c r="W11" i="9"/>
  <c r="W23" i="9"/>
  <c r="W35" i="9"/>
  <c r="W47" i="9"/>
  <c r="W59" i="9"/>
  <c r="W71" i="9"/>
  <c r="W40" i="9"/>
  <c r="L12" i="9"/>
  <c r="L24" i="9"/>
  <c r="L36" i="9"/>
  <c r="L48" i="9"/>
  <c r="L60" i="9"/>
  <c r="L72" i="9"/>
  <c r="W12" i="9"/>
  <c r="W24" i="9"/>
  <c r="W36" i="9"/>
  <c r="W48" i="9"/>
  <c r="W60" i="9"/>
  <c r="W72" i="9"/>
  <c r="H12" i="8"/>
  <c r="W16" i="9"/>
  <c r="W76" i="9"/>
  <c r="W80" i="9" l="1"/>
  <c r="L80" i="9"/>
  <c r="H13" i="8"/>
</calcChain>
</file>

<file path=xl/sharedStrings.xml><?xml version="1.0" encoding="utf-8"?>
<sst xmlns="http://schemas.openxmlformats.org/spreadsheetml/2006/main" count="667" uniqueCount="246">
  <si>
    <t>صندوق سرمایه‌گذاری مشترک بانک اقتصاد نوین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</si>
  <si>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</si>
  <si>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</si>
  <si>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</si>
  <si>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</si>
  <si>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</si>
  <si>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</si>
  <si>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</si>
  <si>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</si>
  <si>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</si>
  <si>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</si>
  <si>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</si>
  <si>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</si>
  <si>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</si>
  <si>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</si>
  <si>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</si>
  <si>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</si>
  <si>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</si>
  <si>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</si>
  <si>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</si>
  <si>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</si>
  <si>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</si>
  <si>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</si>
  <si>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</si>
  <si>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</si>
  <si>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</si>
  <si>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</si>
  <si>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</si>
  <si>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</si>
  <si>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</si>
  <si>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</si>
  <si>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</si>
  <si>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</si>
  <si>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</si>
  <si>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</si>
  <si>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</si>
  <si>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</si>
  <si>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</si>
  <si>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</si>
  <si>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</si>
  <si>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</si>
  <si>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</si>
  <si>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</si>
  <si>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صنایع‌شیمیایی‌ایران</t>
  </si>
  <si>
    <t>سرمایه گذاری تامین اجتماعی</t>
  </si>
  <si>
    <t>سرمایه‌ گذاری‌ آتیه‌ دماوند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</si>
  <si>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</si>
  <si>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</si>
  <si>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</si>
  <si>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</si>
  <si>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</si>
  <si>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</si>
  <si>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</si>
  <si>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</si>
  <si>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</si>
  <si>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</si>
  <si>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ارتباطی آوا</t>
  </si>
  <si>
    <t>صنایع غذایی رضوی</t>
  </si>
  <si>
    <t>فرآورده های دامی ولبنی دالاهو</t>
  </si>
  <si>
    <t>فولاد مبارکه اصفهان</t>
  </si>
  <si>
    <t>قند لرستان‌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</si>
  <si>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</si>
  <si>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</si>
  <si>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</si>
  <si>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</si>
  <si>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</si>
  <si>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</si>
  <si>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</si>
  <si>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</si>
  <si>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</si>
  <si>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</si>
  <si>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</si>
  <si>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</si>
  <si>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</si>
  <si>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</si>
  <si>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</si>
  <si>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</si>
  <si>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</si>
  <si>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</si>
  <si>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</si>
  <si>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</si>
  <si>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</si>
  <si>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</si>
  <si>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</si>
  <si>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</si>
  <si>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</si>
  <si>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</si>
  <si>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</si>
  <si>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</si>
  <si>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</si>
  <si>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</si>
  <si>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</si>
  <si>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</si>
  <si>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</si>
  <si>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</si>
  <si>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</si>
  <si>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</si>
  <si>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</si>
  <si>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</si>
  <si>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</si>
  <si>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</si>
  <si>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</si>
  <si>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</si>
  <si>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</si>
  <si>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</si>
  <si>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</si>
  <si>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</si>
  <si>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</si>
  <si>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</si>
  <si>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</si>
  <si>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</si>
  <si>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</si>
  <si>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</si>
  <si>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</si>
  <si>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</si>
  <si>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</si>
  <si>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</si>
  <si>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</si>
  <si>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</si>
  <si>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</si>
  <si>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</si>
  <si>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</si>
  <si>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</si>
  <si>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</si>
  <si>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</si>
  <si>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</si>
  <si>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</si>
  <si>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</si>
  <si>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</si>
  <si>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</si>
  <si>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</si>
  <si>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</si>
  <si>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سرمایه‌گذاری‌ سپه‌</t>
  </si>
  <si>
    <t>ایران خودرو دیزل</t>
  </si>
  <si>
    <t>سرمایه گذاری خوارزمی</t>
  </si>
  <si>
    <t>فنرسازی‌خاور</t>
  </si>
  <si>
    <t>کشتیرانی جمهوری اسلامی ایران</t>
  </si>
  <si>
    <t>گروه مپنا (سهامی عام)</t>
  </si>
  <si>
    <t>صنایع شیمیایی کیمیاگران امروز</t>
  </si>
  <si>
    <t>نساجی بابکان</t>
  </si>
  <si>
    <t>سایپا</t>
  </si>
  <si>
    <t>توسعه مولد نیروگاهی جهرم</t>
  </si>
  <si>
    <t>سرمایه‌گذاری‌ سایپا</t>
  </si>
  <si>
    <t>پتروشیمی تندگویان</t>
  </si>
  <si>
    <t>کشاورزی مکانیزه اصفهان کشت</t>
  </si>
  <si>
    <t>گروه سرمایه گذاری سپهر صادرات</t>
  </si>
  <si>
    <t>پتروشیمی غدیر</t>
  </si>
  <si>
    <t>فولاد سیرجان ایرانیان</t>
  </si>
  <si>
    <t>تولید نیروی برق دماوند</t>
  </si>
  <si>
    <t>آلومینای ایران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</si>
  <si>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</si>
  <si>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</si>
  <si>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</si>
  <si>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</si>
  <si>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</si>
  <si>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</si>
  <si>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</si>
  <si>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</si>
  <si>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</si>
  <si>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</si>
  <si>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</si>
  <si>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</si>
  <si>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</si>
  <si>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</si>
  <si>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</si>
  <si>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ورقه الف</t>
  </si>
  <si>
    <t>ورقه ب</t>
  </si>
  <si>
    <t>شرکت مادر</t>
  </si>
  <si>
    <t>ورقه د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</si>
  <si>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</si>
  <si>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</si>
  <si>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</si>
  <si>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</si>
  <si>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</si>
  <si>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</si>
  <si>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</si>
  <si>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</si>
  <si>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</si>
  <si>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</si>
  <si>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</si>
  <si>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</si>
  <si>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</si>
  <si>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</si>
  <si>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</si>
  <si>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</si>
  <si>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</si>
  <si>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</si>
  <si>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</si>
  <si>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</si>
  <si>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</si>
  <si>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</si>
  <si>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</si>
  <si>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</si>
  <si>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</si>
  <si>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1404/03/13</t>
  </si>
  <si>
    <t>1404/04/16</t>
  </si>
  <si>
    <t>1403/11/13</t>
  </si>
  <si>
    <t>1403/11/20</t>
  </si>
  <si>
    <t>1404/04/30</t>
  </si>
  <si>
    <t>1404/03/03</t>
  </si>
  <si>
    <t>1404/02/22</t>
  </si>
  <si>
    <t>1403/12/27</t>
  </si>
  <si>
    <t>1404/02/23</t>
  </si>
  <si>
    <t>1404/04/03</t>
  </si>
  <si>
    <t>1403/12/05</t>
  </si>
  <si>
    <t>1404/02/31</t>
  </si>
  <si>
    <t>1404/03/04</t>
  </si>
  <si>
    <t>1404/01/25</t>
  </si>
  <si>
    <t>1403/12/18</t>
  </si>
  <si>
    <t>1404/01/31</t>
  </si>
  <si>
    <t>1404/03/06</t>
  </si>
  <si>
    <t>1404/04/29</t>
  </si>
  <si>
    <t>1403/12/20</t>
  </si>
  <si>
    <t>1404/03/28</t>
  </si>
  <si>
    <t>1403/12/22</t>
  </si>
  <si>
    <t>1404/04/21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</si>
  <si>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</si>
  <si>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</si>
  <si>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</si>
  <si>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</si>
  <si>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</si>
  <si>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</si>
  <si>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</si>
  <si>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</si>
  <si>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</si>
  <si>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</si>
  <si>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</si>
  <si>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</si>
  <si>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</si>
  <si>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</si>
  <si>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</si>
  <si>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</si>
  <si>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</si>
  <si>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</si>
  <si>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</si>
  <si>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</si>
  <si>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</si>
  <si>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</si>
  <si>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</si>
  <si>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</si>
  <si>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</si>
  <si>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به تاریخ 1404/04/31</t>
  </si>
  <si>
    <t>به تاری 1404/04/31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</si>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</sst>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#,##0.00_);[Red]\(#,##0.00\)%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theme="0"/>
      <name val="B Nazanin"/>
      <charset val="178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B Nazanin"/>
      <charset val="178"/>
    </font>
    <font>
      <sz val="10"/>
      <name val="Arial"/>
      <family val="2"/>
    </font>
    <font>
      <sz val="10"/>
      <color theme="0"/>
      <name val="IRANSans"/>
    </font>
    <font>
      <sz val="10"/>
      <color rgb="FF333333"/>
      <name val="IRANSans"/>
    </font>
    <font>
      <b/>
      <sz val="10"/>
      <color theme="0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0" xfId="0" applyNumberFormat="1" applyFont="1" applyFill="1" applyAlignment="1">
      <alignment horizontal="center" vertical="top"/>
    </xf>
    <xf numFmtId="38" fontId="7" fillId="0" borderId="0" xfId="0" applyNumberFormat="1" applyFont="1" applyAlignment="1">
      <alignment horizontal="center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0" fontId="10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10" fillId="0" borderId="0" xfId="0" applyNumberFormat="1" applyFont="1" applyAlignment="1">
      <alignment horizontal="left"/>
    </xf>
    <xf numFmtId="38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 wrapText="1"/>
    </xf>
    <xf numFmtId="38" fontId="4" fillId="0" borderId="7" xfId="0" applyNumberFormat="1" applyFont="1" applyFill="1" applyBorder="1" applyAlignment="1">
      <alignment horizontal="right" vertical="top"/>
    </xf>
    <xf numFmtId="38" fontId="1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38" fontId="5" fillId="0" borderId="4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38" fontId="10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5" fontId="7" fillId="0" borderId="0" xfId="1" applyNumberFormat="1" applyFont="1" applyAlignment="1">
      <alignment horizontal="left"/>
    </xf>
    <xf numFmtId="10" fontId="5" fillId="0" borderId="0" xfId="2" applyNumberFormat="1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9" fontId="4" fillId="0" borderId="7" xfId="2" applyNumberFormat="1" applyFont="1" applyFill="1" applyBorder="1" applyAlignment="1">
      <alignment horizontal="center" vertical="top"/>
    </xf>
    <xf numFmtId="166" fontId="5" fillId="0" borderId="0" xfId="2" applyNumberFormat="1" applyFont="1" applyFill="1" applyBorder="1" applyAlignment="1">
      <alignment horizontal="center" vertical="top"/>
    </xf>
    <xf numFmtId="166" fontId="4" fillId="0" borderId="7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1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3" fontId="16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left"/>
    </xf>
    <xf numFmtId="38" fontId="0" fillId="0" borderId="0" xfId="0" applyNumberFormat="1" applyAlignment="1">
      <alignment horizontal="right"/>
    </xf>
    <xf numFmtId="164" fontId="11" fillId="0" borderId="0" xfId="1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left"/>
    </xf>
    <xf numFmtId="3" fontId="18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1</xdr:row>
      <xdr:rowOff>723900</xdr:rowOff>
    </xdr:from>
    <xdr:to>
      <xdr:col>1</xdr:col>
      <xdr:colOff>2123807</xdr:colOff>
      <xdr:row>2</xdr:row>
      <xdr:rowOff>527422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42F779-3483-43B3-B424-9953990D1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868143" y="1724025"/>
          <a:ext cx="130465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"/>
  <sheetViews>
    <sheetView rightToLeft="1" zoomScaleNormal="100" workbookViewId="0">
      <selection activeCell="F15" sqref="F15"/>
    </sheetView>
  </sheetViews>
  <sheetFormatPr defaultRowHeight="12.75"/>
  <cols>
    <col min="1" max="1" width="14.140625" customWidth="1"/>
    <col min="2" max="2" width="45.42578125" customWidth="1"/>
    <col min="3" max="3" width="14.140625" customWidth="1"/>
  </cols>
  <sheetData>
    <row r="1" spans="1:3" ht="7.35" customHeight="1"/>
    <row r="2" spans="1:3" ht="123.6" customHeight="1">
      <c r="B2" s="97"/>
    </row>
    <row r="3" spans="1:3" ht="123.6" customHeight="1">
      <c r="B3" s="97"/>
    </row>
    <row r="6" spans="1:3" ht="29.1" customHeight="1">
      <c r="A6" s="96" t="s">
        <v>0</v>
      </c>
      <c r="B6" s="96"/>
      <c r="C6" s="96"/>
    </row>
    <row r="7" spans="1:3" ht="21.75" customHeight="1">
      <c r="A7" s="96" t="s">
        <v>1</v>
      </c>
      <c r="B7" s="96"/>
      <c r="C7" s="96"/>
    </row>
    <row r="8" spans="1:3" ht="21.75" customHeight="1">
      <c r="A8" s="96" t="s">
        <v>2</v>
      </c>
      <c r="B8" s="96"/>
      <c r="C8" s="96"/>
    </row>
  </sheetData>
  <mergeCells count="4">
    <mergeCell ref="A6:C6"/>
    <mergeCell ref="A7:C7"/>
    <mergeCell ref="A8:C8"/>
    <mergeCell ref="B2:B3"/>
  </mergeCells>
  <printOptions horizontalCentered="1"/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T16" sqref="S16:T1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5" spans="1:22" ht="24">
      <c r="A5" s="1" t="s">
        <v>150</v>
      </c>
      <c r="B5" s="103" t="s">
        <v>151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ht="21">
      <c r="D6" s="104" t="s">
        <v>127</v>
      </c>
      <c r="E6" s="104"/>
      <c r="F6" s="104"/>
      <c r="G6" s="104"/>
      <c r="H6" s="104"/>
      <c r="I6" s="104"/>
      <c r="J6" s="104"/>
      <c r="K6" s="104"/>
      <c r="L6" s="104"/>
      <c r="N6" s="104" t="s">
        <v>128</v>
      </c>
      <c r="O6" s="104"/>
      <c r="P6" s="104"/>
      <c r="Q6" s="104"/>
      <c r="R6" s="104"/>
      <c r="S6" s="104"/>
      <c r="T6" s="104"/>
      <c r="U6" s="104"/>
      <c r="V6" s="104"/>
    </row>
    <row r="7" spans="1:22" ht="21">
      <c r="D7" s="3"/>
      <c r="E7" s="3"/>
      <c r="F7" s="3"/>
      <c r="G7" s="3"/>
      <c r="H7" s="3"/>
      <c r="I7" s="3"/>
      <c r="J7" s="110" t="s">
        <v>71</v>
      </c>
      <c r="K7" s="110"/>
      <c r="L7" s="110"/>
      <c r="N7" s="3"/>
      <c r="O7" s="3"/>
      <c r="P7" s="3"/>
      <c r="Q7" s="3"/>
      <c r="R7" s="3"/>
      <c r="S7" s="3"/>
      <c r="T7" s="110" t="s">
        <v>71</v>
      </c>
      <c r="U7" s="110"/>
      <c r="V7" s="110"/>
    </row>
    <row r="8" spans="1:22" ht="21">
      <c r="A8" s="98"/>
      <c r="B8" s="98"/>
      <c r="D8" s="2" t="s">
        <v>152</v>
      </c>
      <c r="F8" s="2" t="s">
        <v>130</v>
      </c>
      <c r="H8" s="2" t="s">
        <v>131</v>
      </c>
      <c r="J8" s="4" t="s">
        <v>106</v>
      </c>
      <c r="K8" s="3"/>
      <c r="L8" s="4" t="s">
        <v>113</v>
      </c>
      <c r="N8" s="2" t="s">
        <v>152</v>
      </c>
      <c r="P8" s="2" t="s">
        <v>130</v>
      </c>
      <c r="R8" s="2" t="s">
        <v>131</v>
      </c>
      <c r="T8" s="4" t="s">
        <v>106</v>
      </c>
      <c r="U8" s="3"/>
      <c r="V8" s="4" t="s">
        <v>113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N26" sqref="L26:N2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8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5" spans="1:18" ht="24">
      <c r="A5" s="1" t="s">
        <v>153</v>
      </c>
      <c r="B5" s="103" t="s">
        <v>154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">
      <c r="D6" s="104" t="s">
        <v>127</v>
      </c>
      <c r="E6" s="104"/>
      <c r="F6" s="104"/>
      <c r="G6" s="104"/>
      <c r="H6" s="104"/>
      <c r="I6" s="104"/>
      <c r="J6" s="104"/>
      <c r="L6" s="104" t="s">
        <v>128</v>
      </c>
      <c r="M6" s="104"/>
      <c r="N6" s="104"/>
      <c r="O6" s="104"/>
      <c r="P6" s="104"/>
      <c r="Q6" s="104"/>
      <c r="R6" s="104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98"/>
      <c r="B8" s="98"/>
      <c r="D8" s="2" t="s">
        <v>155</v>
      </c>
      <c r="F8" s="2" t="s">
        <v>130</v>
      </c>
      <c r="H8" s="2" t="s">
        <v>131</v>
      </c>
      <c r="J8" s="2" t="s">
        <v>71</v>
      </c>
      <c r="L8" s="2" t="s">
        <v>155</v>
      </c>
      <c r="N8" s="2" t="s">
        <v>130</v>
      </c>
      <c r="P8" s="2" t="s">
        <v>131</v>
      </c>
      <c r="R8" s="2" t="s">
        <v>71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Q12" sqref="Q12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7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5" spans="1:17" ht="24">
      <c r="A5" s="1" t="s">
        <v>156</v>
      </c>
      <c r="B5" s="103" t="s">
        <v>157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>
      <c r="M6" s="116" t="s">
        <v>158</v>
      </c>
      <c r="Q6" s="116" t="s">
        <v>159</v>
      </c>
    </row>
    <row r="7" spans="1:17" ht="21">
      <c r="A7" s="98"/>
      <c r="B7" s="98"/>
      <c r="D7" s="2" t="s">
        <v>160</v>
      </c>
      <c r="F7" s="2" t="s">
        <v>161</v>
      </c>
      <c r="H7" s="2" t="s">
        <v>81</v>
      </c>
      <c r="J7" s="104" t="s">
        <v>162</v>
      </c>
      <c r="K7" s="104"/>
      <c r="M7" s="116"/>
      <c r="O7" s="2" t="s">
        <v>163</v>
      </c>
      <c r="Q7" s="116"/>
    </row>
    <row r="8" spans="1:17" ht="21">
      <c r="A8" s="98"/>
      <c r="B8" s="98"/>
      <c r="D8" s="110" t="s">
        <v>164</v>
      </c>
      <c r="F8" s="4" t="s">
        <v>165</v>
      </c>
      <c r="H8" s="3"/>
      <c r="J8" s="3"/>
      <c r="K8" s="3"/>
      <c r="M8" s="3"/>
      <c r="O8" s="3"/>
      <c r="Q8" s="3"/>
    </row>
    <row r="9" spans="1:17" ht="21">
      <c r="A9" s="98"/>
      <c r="B9" s="98"/>
      <c r="D9" s="104"/>
      <c r="F9" s="4" t="s">
        <v>166</v>
      </c>
    </row>
    <row r="10" spans="1:17" ht="21">
      <c r="A10" s="98"/>
      <c r="B10" s="98"/>
      <c r="D10" s="110" t="s">
        <v>167</v>
      </c>
      <c r="F10" s="4" t="s">
        <v>165</v>
      </c>
    </row>
    <row r="11" spans="1:17" ht="21">
      <c r="A11" s="98"/>
      <c r="B11" s="98"/>
      <c r="D11" s="104"/>
      <c r="F11" s="4" t="s">
        <v>168</v>
      </c>
    </row>
    <row r="12" spans="1:17" ht="189">
      <c r="A12" s="117"/>
      <c r="B12" s="117"/>
      <c r="D12" s="12" t="s">
        <v>169</v>
      </c>
      <c r="F12" s="4" t="s">
        <v>170</v>
      </c>
    </row>
    <row r="13" spans="1:17" ht="21">
      <c r="A13" s="117"/>
      <c r="B13" s="117"/>
      <c r="D13" s="118" t="s">
        <v>171</v>
      </c>
      <c r="F13" s="4" t="s">
        <v>172</v>
      </c>
    </row>
    <row r="14" spans="1:17" ht="21">
      <c r="A14" s="117"/>
      <c r="B14" s="117"/>
      <c r="D14" s="119"/>
      <c r="F14" s="4" t="s">
        <v>173</v>
      </c>
    </row>
    <row r="15" spans="1:17" ht="21">
      <c r="A15" s="117"/>
      <c r="B15" s="117"/>
      <c r="D15" s="119"/>
      <c r="F15" s="4" t="s">
        <v>174</v>
      </c>
    </row>
    <row r="16" spans="1:17" ht="21">
      <c r="A16" s="117"/>
      <c r="B16" s="117"/>
      <c r="D16" s="116"/>
      <c r="F16" s="4" t="s">
        <v>175</v>
      </c>
    </row>
    <row r="17" spans="1:10">
      <c r="A17" s="44"/>
      <c r="B17" s="44"/>
      <c r="D17" s="3"/>
      <c r="F17" s="3"/>
    </row>
    <row r="18" spans="1:10" ht="21">
      <c r="A18" s="104" t="s">
        <v>176</v>
      </c>
      <c r="B18" s="104"/>
      <c r="C18" s="104"/>
      <c r="D18" s="104"/>
      <c r="E18" s="104"/>
      <c r="F18" s="104"/>
      <c r="G18" s="104"/>
      <c r="H18" s="104"/>
      <c r="I18" s="104"/>
      <c r="J18" s="104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4"/>
  <sheetViews>
    <sheetView rightToLeft="1" workbookViewId="0">
      <selection activeCell="H11" sqref="H11"/>
    </sheetView>
  </sheetViews>
  <sheetFormatPr defaultRowHeight="12.75"/>
  <cols>
    <col min="1" max="1" width="5.140625" customWidth="1"/>
    <col min="2" max="2" width="13.7109375" customWidth="1"/>
    <col min="3" max="3" width="1.28515625" customWidth="1"/>
    <col min="4" max="4" width="19.140625" customWidth="1"/>
    <col min="5" max="5" width="1.28515625" customWidth="1"/>
    <col min="6" max="6" width="20.7109375" customWidth="1"/>
    <col min="7" max="7" width="1.28515625" customWidth="1"/>
    <col min="8" max="8" width="17.8554687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</row>
    <row r="5" spans="1:10" ht="24">
      <c r="A5" s="1" t="s">
        <v>177</v>
      </c>
      <c r="B5" s="103" t="s">
        <v>178</v>
      </c>
      <c r="C5" s="103"/>
      <c r="D5" s="103"/>
      <c r="E5" s="103"/>
      <c r="F5" s="103"/>
      <c r="G5" s="103"/>
      <c r="H5" s="103"/>
      <c r="I5" s="103"/>
      <c r="J5" s="103"/>
    </row>
    <row r="6" spans="1:10" ht="21">
      <c r="D6" s="104" t="s">
        <v>127</v>
      </c>
      <c r="E6" s="104"/>
      <c r="F6" s="98"/>
      <c r="H6" s="104" t="s">
        <v>128</v>
      </c>
      <c r="I6" s="104"/>
      <c r="J6" s="98"/>
    </row>
    <row r="7" spans="1:10" ht="42">
      <c r="A7" s="98"/>
      <c r="B7" s="98"/>
      <c r="D7" s="12" t="s">
        <v>179</v>
      </c>
      <c r="E7" s="3"/>
      <c r="F7" s="60" t="s">
        <v>180</v>
      </c>
      <c r="H7" s="12" t="s">
        <v>179</v>
      </c>
      <c r="I7" s="3"/>
      <c r="J7" s="60" t="s">
        <v>180</v>
      </c>
    </row>
    <row r="8" spans="1:10" ht="18.75">
      <c r="A8" s="99" t="s">
        <v>243</v>
      </c>
      <c r="B8" s="99"/>
      <c r="D8" s="6">
        <v>2100193</v>
      </c>
      <c r="F8" s="74">
        <f>D8/$D$11</f>
        <v>1.4993022039246175E-3</v>
      </c>
      <c r="H8" s="6">
        <v>62788422</v>
      </c>
      <c r="J8" s="74">
        <f>H8/$H$11</f>
        <v>1.5952396040869964E-2</v>
      </c>
    </row>
    <row r="9" spans="1:10" ht="18.75">
      <c r="A9" s="101" t="s">
        <v>244</v>
      </c>
      <c r="B9" s="101"/>
      <c r="D9" s="8">
        <v>6909208</v>
      </c>
      <c r="F9" s="74">
        <f t="shared" ref="F9:F10" si="0">D9/$D$11</f>
        <v>4.9323994422291653E-3</v>
      </c>
      <c r="H9" s="8">
        <v>166877518</v>
      </c>
      <c r="J9" s="74">
        <f t="shared" ref="J9:J10" si="1">H9/$H$11</f>
        <v>4.2397884397435665E-2</v>
      </c>
    </row>
    <row r="10" spans="1:10" ht="18.75">
      <c r="A10" s="101" t="s">
        <v>23</v>
      </c>
      <c r="B10" s="101"/>
      <c r="D10" s="8">
        <v>1391770905</v>
      </c>
      <c r="E10">
        <v>0</v>
      </c>
      <c r="F10" s="74">
        <f t="shared" si="0"/>
        <v>0.99356829835384619</v>
      </c>
      <c r="G10">
        <v>0</v>
      </c>
      <c r="H10" s="8">
        <v>3706320970</v>
      </c>
      <c r="J10" s="74">
        <f t="shared" si="1"/>
        <v>0.94164971956169441</v>
      </c>
    </row>
    <row r="11" spans="1:10" s="46" customFormat="1" ht="21">
      <c r="A11" s="98"/>
      <c r="B11" s="98"/>
      <c r="D11" s="17">
        <f>SUM(D8:D10)</f>
        <v>1400780306</v>
      </c>
      <c r="F11" s="78">
        <f>SUM(F8:F10)</f>
        <v>1</v>
      </c>
      <c r="H11" s="17">
        <f>SUM(H8:H10)</f>
        <v>3935986910</v>
      </c>
      <c r="J11" s="78">
        <f>SUM(J8:J10)</f>
        <v>1</v>
      </c>
    </row>
    <row r="13" spans="1:10">
      <c r="D13" s="48"/>
      <c r="E13" s="48"/>
      <c r="F13" s="48"/>
    </row>
    <row r="14" spans="1:10">
      <c r="D14" s="49">
        <v>1400780306</v>
      </c>
      <c r="E14" s="48"/>
      <c r="F14" s="48"/>
    </row>
    <row r="15" spans="1:10">
      <c r="D15" s="49">
        <f>D11-D14</f>
        <v>0</v>
      </c>
      <c r="E15" s="48"/>
      <c r="F15" s="48"/>
    </row>
    <row r="16" spans="1:10">
      <c r="D16" s="48"/>
      <c r="E16" s="48"/>
      <c r="F16" s="48"/>
    </row>
    <row r="17" spans="4:6">
      <c r="D17" s="48"/>
      <c r="E17" s="48"/>
      <c r="F17" s="48"/>
    </row>
    <row r="18" spans="4:6">
      <c r="D18" s="48"/>
      <c r="E18" s="48"/>
      <c r="F18" s="48"/>
    </row>
    <row r="19" spans="4:6">
      <c r="D19" s="48"/>
      <c r="E19" s="48"/>
      <c r="F19" s="48"/>
    </row>
    <row r="20" spans="4:6">
      <c r="D20" s="48"/>
      <c r="E20" s="48"/>
      <c r="F20" s="48"/>
    </row>
    <row r="21" spans="4:6">
      <c r="D21" s="48"/>
      <c r="E21" s="48"/>
      <c r="F21" s="48"/>
    </row>
    <row r="22" spans="4:6">
      <c r="D22" s="48"/>
      <c r="E22" s="48"/>
      <c r="F22" s="48"/>
    </row>
    <row r="23" spans="4:6">
      <c r="D23" s="48"/>
      <c r="E23" s="48"/>
      <c r="F23" s="48"/>
    </row>
    <row r="24" spans="4:6">
      <c r="D24" s="48"/>
      <c r="E24" s="48"/>
      <c r="F24" s="48"/>
    </row>
  </sheetData>
  <mergeCells count="11"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96" t="s">
        <v>0</v>
      </c>
      <c r="B1" s="96"/>
      <c r="C1" s="96"/>
      <c r="D1" s="96"/>
      <c r="E1" s="96"/>
      <c r="F1" s="96"/>
    </row>
    <row r="2" spans="1:6" ht="25.5">
      <c r="A2" s="96" t="s">
        <v>109</v>
      </c>
      <c r="B2" s="96"/>
      <c r="C2" s="96"/>
      <c r="D2" s="96"/>
      <c r="E2" s="96"/>
      <c r="F2" s="96"/>
    </row>
    <row r="3" spans="1:6" ht="25.5">
      <c r="A3" s="96" t="s">
        <v>2</v>
      </c>
      <c r="B3" s="96"/>
      <c r="C3" s="96"/>
      <c r="D3" s="96"/>
      <c r="E3" s="96"/>
      <c r="F3" s="96"/>
    </row>
    <row r="5" spans="1:6" ht="24">
      <c r="A5" s="1" t="s">
        <v>181</v>
      </c>
      <c r="B5" s="103" t="s">
        <v>123</v>
      </c>
      <c r="C5" s="103"/>
      <c r="D5" s="103"/>
      <c r="E5" s="103"/>
      <c r="F5" s="103"/>
    </row>
    <row r="6" spans="1:6" ht="21">
      <c r="D6" s="2" t="s">
        <v>127</v>
      </c>
      <c r="F6" s="2" t="s">
        <v>9</v>
      </c>
    </row>
    <row r="7" spans="1:6" ht="21">
      <c r="A7" s="98"/>
      <c r="B7" s="98"/>
      <c r="D7" s="4" t="s">
        <v>106</v>
      </c>
      <c r="F7" s="4" t="s">
        <v>106</v>
      </c>
    </row>
    <row r="8" spans="1:6" ht="18.75">
      <c r="A8" s="99" t="s">
        <v>123</v>
      </c>
      <c r="B8" s="99"/>
      <c r="D8" s="19">
        <v>0</v>
      </c>
      <c r="F8" s="6">
        <v>309644731</v>
      </c>
    </row>
    <row r="9" spans="1:6" ht="18.75">
      <c r="A9" s="101" t="s">
        <v>182</v>
      </c>
      <c r="B9" s="101"/>
      <c r="D9" s="20">
        <v>0</v>
      </c>
      <c r="F9" s="8">
        <v>3003630</v>
      </c>
    </row>
    <row r="10" spans="1:6" ht="18.75">
      <c r="A10" s="99" t="s">
        <v>183</v>
      </c>
      <c r="B10" s="99"/>
      <c r="D10" s="55">
        <v>0</v>
      </c>
      <c r="F10" s="55">
        <v>0</v>
      </c>
    </row>
    <row r="11" spans="1:6" s="46" customFormat="1" ht="21">
      <c r="A11" s="98"/>
      <c r="B11" s="98"/>
      <c r="D11" s="69">
        <f>SUM(D8:D10)</f>
        <v>0</v>
      </c>
      <c r="F11" s="17">
        <f>SUM(F8:F10)</f>
        <v>312648361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6"/>
  <sheetViews>
    <sheetView rightToLeft="1" tabSelected="1" topLeftCell="A24" workbookViewId="0">
      <selection activeCell="Y42" sqref="Y42"/>
    </sheetView>
  </sheetViews>
  <sheetFormatPr defaultRowHeight="12.75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7.7109375" bestFit="1" customWidth="1"/>
    <col min="10" max="10" width="1.28515625" customWidth="1"/>
    <col min="11" max="11" width="14.140625" bestFit="1" customWidth="1"/>
    <col min="12" max="12" width="1.28515625" customWidth="1"/>
    <col min="13" max="13" width="16.28515625" bestFit="1" customWidth="1"/>
    <col min="14" max="14" width="1.28515625" customWidth="1"/>
    <col min="15" max="15" width="16.7109375" bestFit="1" customWidth="1"/>
    <col min="16" max="16" width="1.28515625" customWidth="1"/>
    <col min="17" max="17" width="15.42578125" bestFit="1" customWidth="1"/>
    <col min="18" max="18" width="1.28515625" customWidth="1"/>
    <col min="19" max="19" width="16.28515625" bestFit="1" customWidth="1"/>
    <col min="20" max="20" width="0.28515625" customWidth="1"/>
    <col min="22" max="22" width="14.42578125" bestFit="1" customWidth="1"/>
    <col min="23" max="23" width="9.5703125" bestFit="1" customWidth="1"/>
    <col min="24" max="24" width="13.42578125" bestFit="1" customWidth="1"/>
  </cols>
  <sheetData>
    <row r="1" spans="1:19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5" spans="1:19" ht="24">
      <c r="A5" s="103" t="s">
        <v>129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21">
      <c r="A6" s="104"/>
      <c r="C6" s="104" t="s">
        <v>184</v>
      </c>
      <c r="D6" s="104"/>
      <c r="E6" s="104"/>
      <c r="F6" s="104"/>
      <c r="G6" s="104"/>
      <c r="I6" s="104" t="s">
        <v>127</v>
      </c>
      <c r="J6" s="104"/>
      <c r="K6" s="104"/>
      <c r="L6" s="104"/>
      <c r="M6" s="98"/>
      <c r="O6" s="104" t="s">
        <v>128</v>
      </c>
      <c r="P6" s="104"/>
      <c r="Q6" s="104"/>
      <c r="R6" s="104"/>
      <c r="S6" s="98"/>
    </row>
    <row r="7" spans="1:19" ht="42">
      <c r="A7" s="104"/>
      <c r="C7" s="12" t="s">
        <v>185</v>
      </c>
      <c r="D7" s="3"/>
      <c r="E7" s="12" t="s">
        <v>186</v>
      </c>
      <c r="F7" s="3"/>
      <c r="G7" s="12" t="s">
        <v>187</v>
      </c>
      <c r="I7" s="12" t="s">
        <v>188</v>
      </c>
      <c r="J7" s="3"/>
      <c r="K7" s="12" t="s">
        <v>189</v>
      </c>
      <c r="L7" s="3"/>
      <c r="M7" s="60" t="s">
        <v>190</v>
      </c>
      <c r="O7" s="12" t="s">
        <v>188</v>
      </c>
      <c r="P7" s="3"/>
      <c r="Q7" s="12" t="s">
        <v>189</v>
      </c>
      <c r="R7" s="3"/>
      <c r="S7" s="60" t="s">
        <v>190</v>
      </c>
    </row>
    <row r="8" spans="1:19" ht="18.75">
      <c r="A8" s="5" t="s">
        <v>45</v>
      </c>
      <c r="C8" s="50" t="s">
        <v>191</v>
      </c>
      <c r="D8" s="63"/>
      <c r="E8" s="19">
        <v>800000</v>
      </c>
      <c r="F8" s="63"/>
      <c r="G8" s="19">
        <v>720</v>
      </c>
      <c r="I8" s="58">
        <v>0</v>
      </c>
      <c r="J8" s="64"/>
      <c r="K8" s="58">
        <v>0</v>
      </c>
      <c r="L8" s="64"/>
      <c r="M8" s="32">
        <f>I8+K8</f>
        <v>0</v>
      </c>
      <c r="N8" s="56"/>
      <c r="O8" s="24">
        <v>576000000</v>
      </c>
      <c r="P8" s="56"/>
      <c r="Q8" s="58">
        <v>0</v>
      </c>
      <c r="R8" s="56"/>
      <c r="S8" s="33">
        <f>O8+Q8</f>
        <v>576000000</v>
      </c>
    </row>
    <row r="9" spans="1:19" ht="18.75">
      <c r="A9" s="7" t="s">
        <v>35</v>
      </c>
      <c r="C9" s="51" t="s">
        <v>192</v>
      </c>
      <c r="D9" s="63"/>
      <c r="E9" s="20">
        <v>4600000</v>
      </c>
      <c r="F9" s="63"/>
      <c r="G9" s="20">
        <v>1000</v>
      </c>
      <c r="I9" s="27">
        <v>4600000000</v>
      </c>
      <c r="J9" s="56"/>
      <c r="K9" s="27">
        <v>-62162162</v>
      </c>
      <c r="L9" s="56"/>
      <c r="M9" s="33">
        <f t="shared" ref="M9:M41" si="0">I9+K9</f>
        <v>4537837838</v>
      </c>
      <c r="N9" s="56"/>
      <c r="O9" s="27">
        <v>4600000000</v>
      </c>
      <c r="P9" s="56"/>
      <c r="Q9" s="27">
        <v>-62162162</v>
      </c>
      <c r="R9" s="56"/>
      <c r="S9" s="33">
        <f t="shared" ref="S9:S40" si="1">O9+Q9</f>
        <v>4537837838</v>
      </c>
    </row>
    <row r="10" spans="1:19" ht="18.75">
      <c r="A10" s="7" t="s">
        <v>25</v>
      </c>
      <c r="C10" s="51" t="s">
        <v>193</v>
      </c>
      <c r="D10" s="63"/>
      <c r="E10" s="20">
        <v>5769173</v>
      </c>
      <c r="F10" s="63"/>
      <c r="G10" s="20">
        <v>240</v>
      </c>
      <c r="I10" s="27">
        <f>1384601520-33756800</f>
        <v>1350844720</v>
      </c>
      <c r="J10" s="56"/>
      <c r="K10" s="27">
        <v>-23309790</v>
      </c>
      <c r="L10" s="56"/>
      <c r="M10" s="33">
        <f t="shared" si="0"/>
        <v>1327534930</v>
      </c>
      <c r="N10" s="56"/>
      <c r="O10" s="27">
        <v>1384601520</v>
      </c>
      <c r="P10" s="56"/>
      <c r="Q10" s="27">
        <v>-23309790</v>
      </c>
      <c r="R10" s="56"/>
      <c r="S10" s="33">
        <f t="shared" si="1"/>
        <v>1361291730</v>
      </c>
    </row>
    <row r="11" spans="1:19" ht="18.75">
      <c r="A11" s="7" t="s">
        <v>21</v>
      </c>
      <c r="C11" s="51" t="s">
        <v>194</v>
      </c>
      <c r="D11" s="63"/>
      <c r="E11" s="20">
        <v>2035520</v>
      </c>
      <c r="F11" s="63"/>
      <c r="G11" s="20">
        <v>1425</v>
      </c>
      <c r="I11" s="29">
        <v>0</v>
      </c>
      <c r="J11" s="64"/>
      <c r="K11" s="29">
        <v>0</v>
      </c>
      <c r="L11" s="64"/>
      <c r="M11" s="32">
        <f t="shared" si="0"/>
        <v>0</v>
      </c>
      <c r="N11" s="56"/>
      <c r="O11" s="27">
        <v>2900616000</v>
      </c>
      <c r="P11" s="56"/>
      <c r="Q11" s="27">
        <v>-118159127</v>
      </c>
      <c r="R11" s="56"/>
      <c r="S11" s="33">
        <f t="shared" si="1"/>
        <v>2782456873</v>
      </c>
    </row>
    <row r="12" spans="1:19" ht="18.75">
      <c r="A12" s="7" t="s">
        <v>41</v>
      </c>
      <c r="C12" s="51" t="s">
        <v>195</v>
      </c>
      <c r="D12" s="63"/>
      <c r="E12" s="20">
        <v>650000</v>
      </c>
      <c r="F12" s="63"/>
      <c r="G12" s="20">
        <v>2440</v>
      </c>
      <c r="I12" s="27">
        <v>1586000000</v>
      </c>
      <c r="J12" s="56"/>
      <c r="K12" s="27">
        <v>-94015464</v>
      </c>
      <c r="L12" s="56"/>
      <c r="M12" s="33">
        <f t="shared" si="0"/>
        <v>1491984536</v>
      </c>
      <c r="N12" s="56"/>
      <c r="O12" s="27">
        <v>1586000000</v>
      </c>
      <c r="P12" s="56"/>
      <c r="Q12" s="27">
        <v>-94015464</v>
      </c>
      <c r="R12" s="56"/>
      <c r="S12" s="33">
        <f t="shared" si="1"/>
        <v>1491984536</v>
      </c>
    </row>
    <row r="13" spans="1:19" ht="18.75">
      <c r="A13" s="7" t="s">
        <v>54</v>
      </c>
      <c r="C13" s="51" t="s">
        <v>196</v>
      </c>
      <c r="D13" s="63"/>
      <c r="E13" s="20">
        <v>1000000</v>
      </c>
      <c r="F13" s="63"/>
      <c r="G13" s="20">
        <v>7643</v>
      </c>
      <c r="I13" s="29">
        <v>0</v>
      </c>
      <c r="J13" s="56"/>
      <c r="K13" s="29">
        <v>0</v>
      </c>
      <c r="L13" s="64"/>
      <c r="M13" s="32">
        <f t="shared" si="0"/>
        <v>0</v>
      </c>
      <c r="N13" s="56"/>
      <c r="O13" s="27">
        <v>7650000000</v>
      </c>
      <c r="P13" s="56"/>
      <c r="Q13" s="29">
        <v>0</v>
      </c>
      <c r="R13" s="56"/>
      <c r="S13" s="33">
        <f>O13+Q13</f>
        <v>7650000000</v>
      </c>
    </row>
    <row r="14" spans="1:19" ht="18.75">
      <c r="A14" s="7" t="s">
        <v>66</v>
      </c>
      <c r="C14" s="51" t="s">
        <v>197</v>
      </c>
      <c r="D14" s="63"/>
      <c r="E14" s="20">
        <v>200000</v>
      </c>
      <c r="F14" s="63"/>
      <c r="G14" s="20">
        <v>750</v>
      </c>
      <c r="I14" s="29">
        <v>0</v>
      </c>
      <c r="J14" s="56"/>
      <c r="K14" s="29">
        <v>0</v>
      </c>
      <c r="L14" s="64"/>
      <c r="M14" s="32">
        <f t="shared" si="0"/>
        <v>0</v>
      </c>
      <c r="N14" s="56"/>
      <c r="O14" s="27">
        <v>150000000</v>
      </c>
      <c r="P14" s="56"/>
      <c r="Q14" s="29">
        <v>0</v>
      </c>
      <c r="R14" s="56"/>
      <c r="S14" s="33">
        <f t="shared" si="1"/>
        <v>150000000</v>
      </c>
    </row>
    <row r="15" spans="1:19" ht="18.75">
      <c r="A15" s="7" t="s">
        <v>29</v>
      </c>
      <c r="C15" s="51" t="s">
        <v>198</v>
      </c>
      <c r="D15" s="63"/>
      <c r="E15" s="20">
        <v>4600000</v>
      </c>
      <c r="F15" s="63"/>
      <c r="G15" s="20">
        <v>360</v>
      </c>
      <c r="I15" s="27">
        <v>1656000000</v>
      </c>
      <c r="J15" s="56"/>
      <c r="K15" s="27">
        <v>-60118812</v>
      </c>
      <c r="L15" s="56"/>
      <c r="M15" s="33">
        <f t="shared" si="0"/>
        <v>1595881188</v>
      </c>
      <c r="N15" s="56"/>
      <c r="O15" s="27">
        <v>1656000000</v>
      </c>
      <c r="P15" s="56"/>
      <c r="Q15" s="27">
        <v>-60118812</v>
      </c>
      <c r="R15" s="56"/>
      <c r="S15" s="33">
        <f t="shared" si="1"/>
        <v>1595881188</v>
      </c>
    </row>
    <row r="16" spans="1:19" ht="18.75">
      <c r="A16" s="7" t="s">
        <v>28</v>
      </c>
      <c r="C16" s="51" t="s">
        <v>199</v>
      </c>
      <c r="D16" s="63"/>
      <c r="E16" s="20">
        <v>1062500</v>
      </c>
      <c r="F16" s="63"/>
      <c r="G16" s="20">
        <v>390</v>
      </c>
      <c r="I16" s="29">
        <v>0</v>
      </c>
      <c r="J16" s="64"/>
      <c r="K16" s="29">
        <v>0</v>
      </c>
      <c r="L16" s="64"/>
      <c r="M16" s="32">
        <f t="shared" si="0"/>
        <v>0</v>
      </c>
      <c r="N16" s="56"/>
      <c r="O16" s="27">
        <v>414375000</v>
      </c>
      <c r="P16" s="56"/>
      <c r="Q16" s="27">
        <v>-16879928</v>
      </c>
      <c r="R16" s="56"/>
      <c r="S16" s="33">
        <f t="shared" si="1"/>
        <v>397495072</v>
      </c>
    </row>
    <row r="17" spans="1:19" ht="18.75">
      <c r="A17" s="7" t="s">
        <v>52</v>
      </c>
      <c r="C17" s="51" t="s">
        <v>200</v>
      </c>
      <c r="D17" s="63"/>
      <c r="E17" s="20">
        <v>294172</v>
      </c>
      <c r="F17" s="63"/>
      <c r="G17" s="20">
        <v>12450</v>
      </c>
      <c r="I17" s="29">
        <v>0</v>
      </c>
      <c r="J17" s="64"/>
      <c r="K17" s="29">
        <v>0</v>
      </c>
      <c r="L17" s="64"/>
      <c r="M17" s="32">
        <f t="shared" si="0"/>
        <v>0</v>
      </c>
      <c r="N17" s="56"/>
      <c r="O17" s="27">
        <v>3662441400</v>
      </c>
      <c r="P17" s="56"/>
      <c r="Q17" s="29">
        <v>0</v>
      </c>
      <c r="R17" s="56"/>
      <c r="S17" s="33">
        <f t="shared" si="1"/>
        <v>3662441400</v>
      </c>
    </row>
    <row r="18" spans="1:19" ht="18.75">
      <c r="A18" s="7" t="s">
        <v>43</v>
      </c>
      <c r="C18" s="51" t="s">
        <v>201</v>
      </c>
      <c r="D18" s="63"/>
      <c r="E18" s="20">
        <v>800000</v>
      </c>
      <c r="F18" s="63"/>
      <c r="G18" s="20">
        <v>350</v>
      </c>
      <c r="I18" s="29">
        <v>0</v>
      </c>
      <c r="J18" s="64"/>
      <c r="K18" s="29">
        <v>0</v>
      </c>
      <c r="L18" s="64"/>
      <c r="M18" s="32">
        <f t="shared" si="0"/>
        <v>0</v>
      </c>
      <c r="N18" s="56"/>
      <c r="O18" s="27">
        <v>280000000</v>
      </c>
      <c r="P18" s="56"/>
      <c r="Q18" s="29">
        <v>0</v>
      </c>
      <c r="R18" s="56"/>
      <c r="S18" s="33">
        <f t="shared" si="1"/>
        <v>280000000</v>
      </c>
    </row>
    <row r="19" spans="1:19" ht="18.75">
      <c r="A19" s="7" t="s">
        <v>24</v>
      </c>
      <c r="C19" s="51" t="s">
        <v>9</v>
      </c>
      <c r="D19" s="63"/>
      <c r="E19" s="20">
        <v>20000000</v>
      </c>
      <c r="F19" s="63"/>
      <c r="G19" s="20">
        <v>90</v>
      </c>
      <c r="I19" s="27">
        <v>1800000000</v>
      </c>
      <c r="J19" s="56"/>
      <c r="K19" s="27">
        <v>-4918033</v>
      </c>
      <c r="L19" s="56"/>
      <c r="M19" s="33">
        <f t="shared" si="0"/>
        <v>1795081967</v>
      </c>
      <c r="N19" s="56"/>
      <c r="O19" s="27">
        <v>1800000000</v>
      </c>
      <c r="P19" s="56"/>
      <c r="Q19" s="27">
        <v>-4918033</v>
      </c>
      <c r="R19" s="56"/>
      <c r="S19" s="33">
        <f t="shared" si="1"/>
        <v>1795081967</v>
      </c>
    </row>
    <row r="20" spans="1:19" ht="18.75">
      <c r="A20" s="7" t="s">
        <v>23</v>
      </c>
      <c r="C20" s="51" t="s">
        <v>9</v>
      </c>
      <c r="D20" s="63"/>
      <c r="E20" s="20">
        <v>60000000</v>
      </c>
      <c r="F20" s="63"/>
      <c r="G20" s="20">
        <v>15</v>
      </c>
      <c r="I20" s="27">
        <v>900000000</v>
      </c>
      <c r="J20" s="56"/>
      <c r="K20" s="27">
        <v>-3071672</v>
      </c>
      <c r="L20" s="56"/>
      <c r="M20" s="33">
        <f t="shared" si="0"/>
        <v>896928328</v>
      </c>
      <c r="N20" s="56"/>
      <c r="O20" s="27">
        <v>900000000</v>
      </c>
      <c r="P20" s="56"/>
      <c r="Q20" s="27">
        <v>-3071672</v>
      </c>
      <c r="R20" s="56"/>
      <c r="S20" s="33">
        <f t="shared" si="1"/>
        <v>896928328</v>
      </c>
    </row>
    <row r="21" spans="1:19" ht="18.75">
      <c r="A21" s="7" t="s">
        <v>49</v>
      </c>
      <c r="C21" s="51" t="s">
        <v>202</v>
      </c>
      <c r="D21" s="63"/>
      <c r="E21" s="20">
        <v>100000</v>
      </c>
      <c r="F21" s="63"/>
      <c r="G21" s="20">
        <v>4515</v>
      </c>
      <c r="I21" s="29">
        <v>0</v>
      </c>
      <c r="J21" s="64"/>
      <c r="K21" s="29">
        <v>0</v>
      </c>
      <c r="L21" s="64"/>
      <c r="M21" s="32">
        <f t="shared" si="0"/>
        <v>0</v>
      </c>
      <c r="N21" s="56"/>
      <c r="O21" s="27">
        <v>451500000</v>
      </c>
      <c r="P21" s="56"/>
      <c r="Q21" s="29">
        <v>0</v>
      </c>
      <c r="R21" s="56"/>
      <c r="S21" s="33">
        <f t="shared" si="1"/>
        <v>451500000</v>
      </c>
    </row>
    <row r="22" spans="1:19" ht="18.75">
      <c r="A22" s="7" t="s">
        <v>27</v>
      </c>
      <c r="C22" s="51" t="s">
        <v>198</v>
      </c>
      <c r="D22" s="63"/>
      <c r="E22" s="20">
        <v>1891700</v>
      </c>
      <c r="F22" s="63"/>
      <c r="G22" s="20">
        <v>62</v>
      </c>
      <c r="I22" s="27">
        <v>117285400</v>
      </c>
      <c r="J22" s="56"/>
      <c r="K22" s="27">
        <v>-16676302</v>
      </c>
      <c r="L22" s="56"/>
      <c r="M22" s="33">
        <f t="shared" si="0"/>
        <v>100609098</v>
      </c>
      <c r="N22" s="56"/>
      <c r="O22" s="27">
        <v>117285400</v>
      </c>
      <c r="P22" s="56"/>
      <c r="Q22" s="27">
        <v>-16676302</v>
      </c>
      <c r="R22" s="56"/>
      <c r="S22" s="33">
        <f t="shared" si="1"/>
        <v>100609098</v>
      </c>
    </row>
    <row r="23" spans="1:19" ht="18.75">
      <c r="A23" s="7" t="s">
        <v>50</v>
      </c>
      <c r="C23" s="51" t="s">
        <v>203</v>
      </c>
      <c r="D23" s="63"/>
      <c r="E23" s="20">
        <v>385000</v>
      </c>
      <c r="F23" s="63"/>
      <c r="G23" s="20">
        <v>6000</v>
      </c>
      <c r="I23" s="27">
        <v>2310000000</v>
      </c>
      <c r="J23" s="56"/>
      <c r="K23" s="27">
        <v>-48028169</v>
      </c>
      <c r="L23" s="56"/>
      <c r="M23" s="33">
        <f t="shared" si="0"/>
        <v>2261971831</v>
      </c>
      <c r="N23" s="56"/>
      <c r="O23" s="27">
        <v>2310000000</v>
      </c>
      <c r="P23" s="56"/>
      <c r="Q23" s="27">
        <v>-48028169</v>
      </c>
      <c r="R23" s="56"/>
      <c r="S23" s="33">
        <f t="shared" si="1"/>
        <v>2261971831</v>
      </c>
    </row>
    <row r="24" spans="1:19" ht="18.75">
      <c r="A24" s="7" t="s">
        <v>70</v>
      </c>
      <c r="C24" s="51" t="s">
        <v>204</v>
      </c>
      <c r="D24" s="63"/>
      <c r="E24" s="20">
        <v>4472601</v>
      </c>
      <c r="F24" s="63"/>
      <c r="G24" s="20">
        <v>1000</v>
      </c>
      <c r="I24" s="29">
        <v>0</v>
      </c>
      <c r="J24" s="64"/>
      <c r="K24" s="29">
        <v>0</v>
      </c>
      <c r="L24" s="64"/>
      <c r="M24" s="32">
        <f t="shared" si="0"/>
        <v>0</v>
      </c>
      <c r="N24" s="56"/>
      <c r="O24" s="27">
        <v>3200000000</v>
      </c>
      <c r="P24" s="56"/>
      <c r="Q24" s="29">
        <v>0</v>
      </c>
      <c r="R24" s="56"/>
      <c r="S24" s="33">
        <f t="shared" si="1"/>
        <v>3200000000</v>
      </c>
    </row>
    <row r="25" spans="1:19" ht="18.75">
      <c r="A25" s="7" t="s">
        <v>22</v>
      </c>
      <c r="C25" s="51" t="s">
        <v>205</v>
      </c>
      <c r="D25" s="63"/>
      <c r="E25" s="20">
        <v>1750000</v>
      </c>
      <c r="F25" s="63"/>
      <c r="G25" s="20">
        <v>400</v>
      </c>
      <c r="I25" s="29">
        <v>0</v>
      </c>
      <c r="J25" s="64"/>
      <c r="K25" s="29">
        <v>0</v>
      </c>
      <c r="L25" s="64"/>
      <c r="M25" s="32">
        <f t="shared" si="0"/>
        <v>0</v>
      </c>
      <c r="N25" s="56"/>
      <c r="O25" s="27">
        <v>700000000</v>
      </c>
      <c r="P25" s="56"/>
      <c r="Q25" s="27">
        <v>-21381142</v>
      </c>
      <c r="R25" s="56"/>
      <c r="S25" s="33">
        <f t="shared" si="1"/>
        <v>678618858</v>
      </c>
    </row>
    <row r="26" spans="1:19" ht="18.75">
      <c r="A26" s="7" t="s">
        <v>30</v>
      </c>
      <c r="C26" s="51" t="s">
        <v>9</v>
      </c>
      <c r="D26" s="63"/>
      <c r="E26" s="20">
        <v>4000000</v>
      </c>
      <c r="F26" s="63"/>
      <c r="G26" s="20">
        <v>160</v>
      </c>
      <c r="I26" s="27">
        <v>640000000</v>
      </c>
      <c r="J26" s="56"/>
      <c r="K26" s="27">
        <v>-2184300</v>
      </c>
      <c r="L26" s="56"/>
      <c r="M26" s="33">
        <f t="shared" si="0"/>
        <v>637815700</v>
      </c>
      <c r="N26" s="56"/>
      <c r="O26" s="27">
        <v>640000000</v>
      </c>
      <c r="P26" s="56"/>
      <c r="Q26" s="27">
        <v>-2184300</v>
      </c>
      <c r="R26" s="56"/>
      <c r="S26" s="33">
        <f t="shared" si="1"/>
        <v>637815700</v>
      </c>
    </row>
    <row r="27" spans="1:19" ht="18.75">
      <c r="A27" s="7" t="s">
        <v>34</v>
      </c>
      <c r="C27" s="51" t="s">
        <v>206</v>
      </c>
      <c r="D27" s="63"/>
      <c r="E27" s="20">
        <v>10660149</v>
      </c>
      <c r="F27" s="63"/>
      <c r="G27" s="20">
        <v>260</v>
      </c>
      <c r="I27" s="29">
        <v>0</v>
      </c>
      <c r="J27" s="64"/>
      <c r="K27" s="29">
        <v>0</v>
      </c>
      <c r="L27" s="56"/>
      <c r="M27" s="32">
        <f t="shared" si="0"/>
        <v>0</v>
      </c>
      <c r="N27" s="56"/>
      <c r="O27" s="27">
        <v>2771638740</v>
      </c>
      <c r="P27" s="56"/>
      <c r="Q27" s="29">
        <v>0</v>
      </c>
      <c r="R27" s="56"/>
      <c r="S27" s="33">
        <f t="shared" si="1"/>
        <v>2771638740</v>
      </c>
    </row>
    <row r="28" spans="1:19" ht="18.75">
      <c r="A28" s="7" t="s">
        <v>69</v>
      </c>
      <c r="C28" s="51" t="s">
        <v>200</v>
      </c>
      <c r="D28" s="63"/>
      <c r="E28" s="20">
        <v>305300</v>
      </c>
      <c r="F28" s="63"/>
      <c r="G28" s="20">
        <v>7700</v>
      </c>
      <c r="I28" s="29">
        <v>0</v>
      </c>
      <c r="J28" s="64"/>
      <c r="K28" s="29">
        <v>0</v>
      </c>
      <c r="L28" s="56"/>
      <c r="M28" s="32">
        <f t="shared" si="0"/>
        <v>0</v>
      </c>
      <c r="N28" s="56"/>
      <c r="O28" s="27">
        <v>2350810000</v>
      </c>
      <c r="P28" s="56"/>
      <c r="Q28" s="27">
        <v>-221664467</v>
      </c>
      <c r="R28" s="56"/>
      <c r="S28" s="33">
        <f t="shared" si="1"/>
        <v>2129145533</v>
      </c>
    </row>
    <row r="29" spans="1:19" ht="18.75">
      <c r="A29" s="7" t="s">
        <v>33</v>
      </c>
      <c r="C29" s="51" t="s">
        <v>207</v>
      </c>
      <c r="D29" s="63"/>
      <c r="E29" s="20">
        <v>500000</v>
      </c>
      <c r="F29" s="63"/>
      <c r="G29" s="20">
        <v>4700</v>
      </c>
      <c r="I29" s="29">
        <v>0</v>
      </c>
      <c r="J29" s="64"/>
      <c r="K29" s="29">
        <v>0</v>
      </c>
      <c r="L29" s="56"/>
      <c r="M29" s="32">
        <f t="shared" si="0"/>
        <v>0</v>
      </c>
      <c r="N29" s="56"/>
      <c r="O29" s="27">
        <v>2350000000</v>
      </c>
      <c r="P29" s="56"/>
      <c r="Q29" s="29">
        <v>0</v>
      </c>
      <c r="R29" s="56"/>
      <c r="S29" s="33">
        <f t="shared" si="1"/>
        <v>2350000000</v>
      </c>
    </row>
    <row r="30" spans="1:19" ht="18.75">
      <c r="A30" s="7" t="s">
        <v>18</v>
      </c>
      <c r="C30" s="51" t="s">
        <v>195</v>
      </c>
      <c r="D30" s="63"/>
      <c r="E30" s="20">
        <v>1800000</v>
      </c>
      <c r="F30" s="63"/>
      <c r="G30" s="20">
        <v>600</v>
      </c>
      <c r="I30" s="27">
        <v>1080000000</v>
      </c>
      <c r="J30" s="56"/>
      <c r="K30" s="27">
        <v>-40580092</v>
      </c>
      <c r="L30" s="56"/>
      <c r="M30" s="33">
        <f t="shared" si="0"/>
        <v>1039419908</v>
      </c>
      <c r="N30" s="56"/>
      <c r="O30" s="27">
        <v>1080000000</v>
      </c>
      <c r="P30" s="56"/>
      <c r="Q30" s="27">
        <v>-40580092</v>
      </c>
      <c r="R30" s="56"/>
      <c r="S30" s="33">
        <f t="shared" si="1"/>
        <v>1039419908</v>
      </c>
    </row>
    <row r="31" spans="1:19" ht="18.75">
      <c r="A31" s="7" t="s">
        <v>64</v>
      </c>
      <c r="C31" s="51" t="s">
        <v>208</v>
      </c>
      <c r="D31" s="63"/>
      <c r="E31" s="20">
        <v>350000</v>
      </c>
      <c r="F31" s="63"/>
      <c r="G31" s="20">
        <v>598</v>
      </c>
      <c r="I31" s="29">
        <v>0</v>
      </c>
      <c r="J31" s="56"/>
      <c r="K31" s="29">
        <v>0</v>
      </c>
      <c r="L31" s="56"/>
      <c r="M31" s="32">
        <f t="shared" si="0"/>
        <v>0</v>
      </c>
      <c r="N31" s="56"/>
      <c r="O31" s="27">
        <v>209300000</v>
      </c>
      <c r="P31" s="56"/>
      <c r="Q31" s="29">
        <v>0</v>
      </c>
      <c r="R31" s="56"/>
      <c r="S31" s="33">
        <f t="shared" si="1"/>
        <v>209300000</v>
      </c>
    </row>
    <row r="32" spans="1:19" ht="18.75">
      <c r="A32" s="7" t="s">
        <v>55</v>
      </c>
      <c r="C32" s="51" t="s">
        <v>209</v>
      </c>
      <c r="D32" s="63"/>
      <c r="E32" s="20">
        <v>8117981</v>
      </c>
      <c r="F32" s="63"/>
      <c r="G32" s="20">
        <v>560</v>
      </c>
      <c r="I32" s="29">
        <v>0</v>
      </c>
      <c r="J32" s="56"/>
      <c r="K32" s="29">
        <v>0</v>
      </c>
      <c r="L32" s="56"/>
      <c r="M32" s="32">
        <f t="shared" si="0"/>
        <v>0</v>
      </c>
      <c r="N32" s="56"/>
      <c r="O32" s="27">
        <v>4512312560</v>
      </c>
      <c r="P32" s="56"/>
      <c r="Q32" s="29">
        <v>0</v>
      </c>
      <c r="R32" s="56"/>
      <c r="S32" s="33">
        <f t="shared" si="1"/>
        <v>4512312560</v>
      </c>
    </row>
    <row r="33" spans="1:24" ht="18.75">
      <c r="A33" s="7" t="s">
        <v>26</v>
      </c>
      <c r="C33" s="51" t="s">
        <v>210</v>
      </c>
      <c r="D33" s="63"/>
      <c r="E33" s="20">
        <v>426720</v>
      </c>
      <c r="F33" s="63"/>
      <c r="G33" s="20">
        <v>440</v>
      </c>
      <c r="I33" s="81">
        <v>0</v>
      </c>
      <c r="J33" s="56"/>
      <c r="K33" s="82">
        <v>0</v>
      </c>
      <c r="L33" s="91"/>
      <c r="M33" s="82">
        <f>I33+K33</f>
        <v>0</v>
      </c>
      <c r="N33" s="56"/>
      <c r="O33" s="27">
        <v>187756800</v>
      </c>
      <c r="P33" s="56"/>
      <c r="Q33" s="29">
        <v>0</v>
      </c>
      <c r="R33" s="56"/>
      <c r="S33" s="33">
        <f t="shared" si="1"/>
        <v>187756800</v>
      </c>
    </row>
    <row r="34" spans="1:24" ht="18.75">
      <c r="A34" s="7" t="s">
        <v>38</v>
      </c>
      <c r="C34" s="51" t="s">
        <v>211</v>
      </c>
      <c r="D34" s="63"/>
      <c r="E34" s="20">
        <v>1000000</v>
      </c>
      <c r="F34" s="63"/>
      <c r="G34" s="20">
        <v>600</v>
      </c>
      <c r="I34" s="27">
        <v>600000000</v>
      </c>
      <c r="J34" s="56"/>
      <c r="K34" s="27">
        <v>-12080537</v>
      </c>
      <c r="L34" s="56"/>
      <c r="M34" s="33">
        <f t="shared" si="0"/>
        <v>587919463</v>
      </c>
      <c r="N34" s="56"/>
      <c r="O34" s="27">
        <v>600000000</v>
      </c>
      <c r="P34" s="56"/>
      <c r="Q34" s="27">
        <v>-12080537</v>
      </c>
      <c r="R34" s="56"/>
      <c r="S34" s="33">
        <f t="shared" si="1"/>
        <v>587919463</v>
      </c>
    </row>
    <row r="35" spans="1:24" ht="18.75">
      <c r="A35" s="7" t="s">
        <v>36</v>
      </c>
      <c r="C35" s="51" t="s">
        <v>212</v>
      </c>
      <c r="D35" s="63"/>
      <c r="E35" s="20">
        <v>428500</v>
      </c>
      <c r="F35" s="63"/>
      <c r="G35" s="20">
        <v>4400</v>
      </c>
      <c r="I35" s="29">
        <v>0</v>
      </c>
      <c r="J35" s="56"/>
      <c r="K35" s="29">
        <v>0</v>
      </c>
      <c r="L35" s="56"/>
      <c r="M35" s="32">
        <f t="shared" si="0"/>
        <v>0</v>
      </c>
      <c r="N35" s="56"/>
      <c r="O35" s="27">
        <v>1885400000</v>
      </c>
      <c r="P35" s="56"/>
      <c r="Q35" s="29">
        <v>0</v>
      </c>
      <c r="R35" s="56"/>
      <c r="S35" s="33">
        <f t="shared" si="1"/>
        <v>1885400000</v>
      </c>
    </row>
    <row r="36" spans="1:24" ht="18.75">
      <c r="A36" s="7" t="s">
        <v>57</v>
      </c>
      <c r="C36" s="51" t="s">
        <v>192</v>
      </c>
      <c r="D36" s="63"/>
      <c r="E36" s="20">
        <v>3750000</v>
      </c>
      <c r="F36" s="63"/>
      <c r="G36" s="20">
        <v>300</v>
      </c>
      <c r="I36" s="27">
        <v>1125000000</v>
      </c>
      <c r="J36" s="56"/>
      <c r="K36" s="27">
        <v>-86757269</v>
      </c>
      <c r="L36" s="56"/>
      <c r="M36" s="33">
        <f t="shared" si="0"/>
        <v>1038242731</v>
      </c>
      <c r="N36" s="56"/>
      <c r="O36" s="27">
        <v>1125000000</v>
      </c>
      <c r="P36" s="56"/>
      <c r="Q36" s="27">
        <v>-86757269</v>
      </c>
      <c r="R36" s="56"/>
      <c r="S36" s="33">
        <f t="shared" si="1"/>
        <v>1038242731</v>
      </c>
    </row>
    <row r="37" spans="1:24" ht="18.75">
      <c r="A37" s="7" t="s">
        <v>68</v>
      </c>
      <c r="C37" s="51" t="s">
        <v>213</v>
      </c>
      <c r="D37" s="63"/>
      <c r="E37" s="20">
        <v>50000</v>
      </c>
      <c r="F37" s="63"/>
      <c r="G37" s="20">
        <v>1480</v>
      </c>
      <c r="I37" s="29">
        <v>0</v>
      </c>
      <c r="J37" s="56"/>
      <c r="K37" s="29">
        <v>0</v>
      </c>
      <c r="L37" s="56"/>
      <c r="M37" s="32">
        <f t="shared" si="0"/>
        <v>0</v>
      </c>
      <c r="N37" s="56"/>
      <c r="O37" s="27">
        <v>74000000</v>
      </c>
      <c r="P37" s="56"/>
      <c r="Q37" s="27">
        <v>-4296774</v>
      </c>
      <c r="R37" s="56"/>
      <c r="S37" s="33">
        <f t="shared" si="1"/>
        <v>69703226</v>
      </c>
      <c r="X37" s="56"/>
    </row>
    <row r="38" spans="1:24" ht="18.75">
      <c r="A38" s="7" t="s">
        <v>37</v>
      </c>
      <c r="C38" s="51" t="s">
        <v>214</v>
      </c>
      <c r="D38" s="63"/>
      <c r="E38" s="20">
        <v>900000</v>
      </c>
      <c r="F38" s="63"/>
      <c r="G38" s="20">
        <v>325</v>
      </c>
      <c r="I38" s="29">
        <v>0</v>
      </c>
      <c r="J38" s="56"/>
      <c r="K38" s="29">
        <v>0</v>
      </c>
      <c r="L38" s="56"/>
      <c r="M38" s="32">
        <f t="shared" si="0"/>
        <v>0</v>
      </c>
      <c r="N38" s="56"/>
      <c r="O38" s="27">
        <v>292500000</v>
      </c>
      <c r="P38" s="56"/>
      <c r="Q38" s="29">
        <v>0</v>
      </c>
      <c r="R38" s="56"/>
      <c r="S38" s="33">
        <f t="shared" si="1"/>
        <v>292500000</v>
      </c>
      <c r="X38" s="56"/>
    </row>
    <row r="39" spans="1:24" ht="18.75">
      <c r="A39" s="7" t="s">
        <v>56</v>
      </c>
      <c r="C39" s="51" t="s">
        <v>9</v>
      </c>
      <c r="D39" s="63"/>
      <c r="E39" s="20">
        <v>250000</v>
      </c>
      <c r="F39" s="63"/>
      <c r="G39" s="20">
        <v>118</v>
      </c>
      <c r="I39" s="27">
        <v>29500000</v>
      </c>
      <c r="J39" s="56"/>
      <c r="K39" s="27">
        <v>-516151</v>
      </c>
      <c r="L39" s="56"/>
      <c r="M39" s="33">
        <f t="shared" si="0"/>
        <v>28983849</v>
      </c>
      <c r="N39" s="56"/>
      <c r="O39" s="27">
        <v>29500000</v>
      </c>
      <c r="P39" s="56"/>
      <c r="Q39" s="27">
        <v>-516151</v>
      </c>
      <c r="R39" s="56"/>
      <c r="S39" s="33">
        <f t="shared" si="1"/>
        <v>28983849</v>
      </c>
    </row>
    <row r="40" spans="1:24" ht="18.75">
      <c r="A40" s="7" t="s">
        <v>32</v>
      </c>
      <c r="C40" s="51" t="s">
        <v>215</v>
      </c>
      <c r="D40" s="63"/>
      <c r="E40" s="20">
        <v>200000</v>
      </c>
      <c r="F40" s="63"/>
      <c r="G40" s="20">
        <v>2350</v>
      </c>
      <c r="I40" s="27">
        <v>470000000</v>
      </c>
      <c r="J40" s="56"/>
      <c r="K40" s="27">
        <v>-1284153</v>
      </c>
      <c r="L40" s="56"/>
      <c r="M40" s="33">
        <f t="shared" si="0"/>
        <v>468715847</v>
      </c>
      <c r="N40" s="56"/>
      <c r="O40" s="27">
        <v>470000000</v>
      </c>
      <c r="P40" s="56"/>
      <c r="Q40" s="27">
        <v>-1284153</v>
      </c>
      <c r="R40" s="56"/>
      <c r="S40" s="33">
        <f t="shared" si="1"/>
        <v>468715847</v>
      </c>
    </row>
    <row r="41" spans="1:24" ht="18.75">
      <c r="A41" s="45" t="s">
        <v>58</v>
      </c>
      <c r="C41" s="68" t="s">
        <v>192</v>
      </c>
      <c r="D41" s="63"/>
      <c r="E41" s="21">
        <v>1206000</v>
      </c>
      <c r="F41" s="63"/>
      <c r="G41" s="21">
        <v>1000</v>
      </c>
      <c r="I41" s="31">
        <v>1206000000</v>
      </c>
      <c r="J41" s="56"/>
      <c r="K41" s="31">
        <v>-170258824</v>
      </c>
      <c r="L41" s="56"/>
      <c r="M41" s="33">
        <f t="shared" si="0"/>
        <v>1035741176</v>
      </c>
      <c r="N41" s="56"/>
      <c r="O41" s="31">
        <v>1206000000</v>
      </c>
      <c r="P41" s="56"/>
      <c r="Q41" s="31">
        <v>-170258824</v>
      </c>
      <c r="R41" s="56"/>
      <c r="S41" s="33">
        <f>O41+Q41</f>
        <v>1035741176</v>
      </c>
    </row>
    <row r="42" spans="1:24" s="46" customFormat="1" ht="21">
      <c r="A42" s="42"/>
      <c r="C42" s="18"/>
      <c r="E42" s="18"/>
      <c r="G42" s="18"/>
      <c r="I42" s="37">
        <f>SUM(I8:I41)</f>
        <v>19470630120</v>
      </c>
      <c r="J42" s="57"/>
      <c r="K42" s="37">
        <f>SUM(K8:K41)</f>
        <v>-625961730</v>
      </c>
      <c r="L42" s="57"/>
      <c r="M42" s="61">
        <f>SUM(M8:M41)</f>
        <v>18844668390</v>
      </c>
      <c r="N42" s="57"/>
      <c r="O42" s="37">
        <f>SUM(O8:O41)</f>
        <v>54123037420</v>
      </c>
      <c r="P42" s="57"/>
      <c r="Q42" s="37">
        <f>SUM(Q8:Q41)</f>
        <v>-1008343168</v>
      </c>
      <c r="R42" s="57"/>
      <c r="S42" s="61">
        <f>SUM(S8:S41)</f>
        <v>53114694252</v>
      </c>
      <c r="V42" s="57"/>
    </row>
    <row r="43" spans="1:24"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24">
      <c r="E44" s="88"/>
      <c r="F44" s="88"/>
      <c r="G44" s="48"/>
      <c r="H44" s="48"/>
      <c r="I44" s="92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88"/>
      <c r="U44" s="88"/>
      <c r="V44" s="88"/>
    </row>
    <row r="45" spans="1:24">
      <c r="E45" s="88"/>
      <c r="F45" s="88"/>
      <c r="G45" s="48"/>
      <c r="H45" s="48"/>
      <c r="I45" s="92">
        <v>19470630120</v>
      </c>
      <c r="J45" s="48"/>
      <c r="K45" s="48"/>
      <c r="L45" s="48"/>
      <c r="M45" s="49"/>
      <c r="N45" s="48"/>
      <c r="O45" s="49">
        <v>54123037420</v>
      </c>
      <c r="P45" s="48"/>
      <c r="Q45" s="49">
        <v>-1008343168</v>
      </c>
      <c r="R45" s="48"/>
      <c r="S45" s="49"/>
      <c r="T45" s="88"/>
      <c r="U45" s="88"/>
      <c r="V45" s="88"/>
    </row>
    <row r="46" spans="1:24">
      <c r="E46" s="88"/>
      <c r="F46" s="88"/>
      <c r="G46" s="48"/>
      <c r="H46" s="48"/>
      <c r="I46" s="92">
        <f>I42-I45</f>
        <v>0</v>
      </c>
      <c r="J46" s="48"/>
      <c r="K46" s="48"/>
      <c r="L46" s="48"/>
      <c r="M46" s="62"/>
      <c r="N46" s="48"/>
      <c r="O46" s="48"/>
      <c r="P46" s="48"/>
      <c r="Q46" s="48"/>
      <c r="R46" s="48"/>
      <c r="S46" s="48"/>
      <c r="T46" s="88"/>
      <c r="U46" s="88"/>
      <c r="V46" s="88"/>
    </row>
    <row r="47" spans="1:24">
      <c r="E47" s="88"/>
      <c r="F47" s="88"/>
      <c r="G47" s="48"/>
      <c r="H47" s="48"/>
      <c r="I47" s="92"/>
      <c r="J47" s="48"/>
      <c r="K47" s="48"/>
      <c r="L47" s="48"/>
      <c r="M47" s="48"/>
      <c r="N47" s="48"/>
      <c r="O47" s="62">
        <f>O42-O45</f>
        <v>0</v>
      </c>
      <c r="P47" s="48"/>
      <c r="Q47" s="62">
        <f>Q42-Q45</f>
        <v>0</v>
      </c>
      <c r="R47" s="48"/>
      <c r="S47" s="62"/>
      <c r="T47" s="88"/>
      <c r="U47" s="88"/>
      <c r="V47" s="88"/>
      <c r="X47" s="47"/>
    </row>
    <row r="48" spans="1:24">
      <c r="E48" s="88"/>
      <c r="F48" s="88"/>
      <c r="G48" s="48"/>
      <c r="H48" s="48"/>
      <c r="I48" s="92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88"/>
      <c r="U48" s="88"/>
      <c r="V48" s="88"/>
      <c r="X48" s="47"/>
    </row>
    <row r="49" spans="5:22">
      <c r="E49" s="88"/>
      <c r="F49" s="88"/>
      <c r="G49" s="48"/>
      <c r="H49" s="48"/>
      <c r="I49" s="92">
        <v>19470630120</v>
      </c>
      <c r="J49" s="48"/>
      <c r="K49" s="48"/>
      <c r="L49" s="48"/>
      <c r="M49" s="48"/>
      <c r="N49" s="48"/>
      <c r="O49" s="48"/>
      <c r="P49" s="48"/>
      <c r="Q49" s="48"/>
      <c r="R49" s="48"/>
      <c r="S49" s="62"/>
      <c r="T49" s="88"/>
      <c r="U49" s="88"/>
      <c r="V49" s="88"/>
    </row>
    <row r="50" spans="5:22">
      <c r="E50" s="88"/>
      <c r="F50" s="88"/>
      <c r="G50" s="48"/>
      <c r="H50" s="48"/>
      <c r="I50" s="93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88"/>
      <c r="U50" s="88"/>
      <c r="V50" s="88"/>
    </row>
    <row r="51" spans="5:22">
      <c r="E51" s="88"/>
      <c r="F51" s="88"/>
      <c r="G51" s="48"/>
      <c r="H51" s="48"/>
      <c r="I51" s="93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88"/>
      <c r="U51" s="88"/>
      <c r="V51" s="88"/>
    </row>
    <row r="52" spans="5:22">
      <c r="E52" s="88"/>
      <c r="F52" s="88"/>
      <c r="G52" s="48"/>
      <c r="H52" s="48"/>
      <c r="I52" s="94">
        <f>I49-I42</f>
        <v>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88"/>
      <c r="U52" s="88"/>
      <c r="V52" s="88"/>
    </row>
    <row r="53" spans="5:22">
      <c r="E53" s="88"/>
      <c r="F53" s="88"/>
      <c r="G53" s="48"/>
      <c r="H53" s="48"/>
      <c r="I53" s="93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88"/>
      <c r="U53" s="88"/>
      <c r="V53" s="88"/>
    </row>
    <row r="54" spans="5:22">
      <c r="E54" s="88"/>
      <c r="F54" s="88"/>
      <c r="G54" s="48"/>
      <c r="H54" s="48"/>
      <c r="I54" s="93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88"/>
      <c r="U54" s="88"/>
      <c r="V54" s="88"/>
    </row>
    <row r="55" spans="5:22">
      <c r="E55" s="88"/>
      <c r="F55" s="88"/>
      <c r="G55" s="48"/>
      <c r="H55" s="48"/>
      <c r="I55" s="93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88"/>
      <c r="U55" s="88"/>
      <c r="V55" s="88"/>
    </row>
    <row r="56" spans="5:22">
      <c r="E56" s="88"/>
      <c r="F56" s="88"/>
      <c r="G56" s="48"/>
      <c r="H56" s="48"/>
      <c r="I56" s="93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88"/>
      <c r="U56" s="88"/>
      <c r="V56" s="8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39" sqref="A3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5" spans="1:11" ht="24">
      <c r="A5" s="103" t="s">
        <v>152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1" ht="21">
      <c r="I6" s="2" t="s">
        <v>127</v>
      </c>
      <c r="K6" s="2" t="s">
        <v>128</v>
      </c>
    </row>
    <row r="7" spans="1:11" ht="42">
      <c r="A7" s="42"/>
      <c r="C7" s="10" t="s">
        <v>216</v>
      </c>
      <c r="E7" s="10" t="s">
        <v>217</v>
      </c>
      <c r="G7" s="10" t="s">
        <v>218</v>
      </c>
      <c r="I7" s="12" t="s">
        <v>219</v>
      </c>
      <c r="K7" s="12" t="s">
        <v>219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I20" sqref="I20:I2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5" spans="1:19" ht="24">
      <c r="A5" s="103" t="s">
        <v>220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21">
      <c r="A6" s="98"/>
      <c r="I6" s="104" t="s">
        <v>127</v>
      </c>
      <c r="J6" s="104"/>
      <c r="K6" s="104"/>
      <c r="L6" s="104"/>
      <c r="M6" s="104"/>
      <c r="O6" s="104" t="s">
        <v>128</v>
      </c>
      <c r="P6" s="104"/>
      <c r="Q6" s="104"/>
      <c r="R6" s="104"/>
      <c r="S6" s="104"/>
    </row>
    <row r="7" spans="1:19" ht="42">
      <c r="A7" s="98"/>
      <c r="C7" s="10" t="s">
        <v>221</v>
      </c>
      <c r="E7" s="10" t="s">
        <v>95</v>
      </c>
      <c r="G7" s="10" t="s">
        <v>222</v>
      </c>
      <c r="I7" s="12" t="s">
        <v>223</v>
      </c>
      <c r="J7" s="3"/>
      <c r="K7" s="12" t="s">
        <v>189</v>
      </c>
      <c r="L7" s="3"/>
      <c r="M7" s="12" t="s">
        <v>224</v>
      </c>
      <c r="O7" s="12" t="s">
        <v>223</v>
      </c>
      <c r="P7" s="3"/>
      <c r="Q7" s="12" t="s">
        <v>189</v>
      </c>
      <c r="R7" s="3"/>
      <c r="S7" s="12" t="s">
        <v>224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1"/>
  <sheetViews>
    <sheetView rightToLeft="1" workbookViewId="0">
      <selection activeCell="B13" sqref="B13:P23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2.28515625" bestFit="1" customWidth="1"/>
    <col min="6" max="6" width="1.28515625" customWidth="1"/>
    <col min="7" max="7" width="15.5703125" customWidth="1"/>
    <col min="8" max="8" width="1.28515625" customWidth="1"/>
    <col min="9" max="9" width="15.2851562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5" ht="21.75" customHeight="1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5" ht="21.75" customHeight="1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5" spans="1:15" ht="24">
      <c r="A5" s="103" t="s">
        <v>225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5" ht="21">
      <c r="A6" s="98"/>
      <c r="C6" s="104" t="s">
        <v>127</v>
      </c>
      <c r="D6" s="104"/>
      <c r="E6" s="104"/>
      <c r="F6" s="104"/>
      <c r="G6" s="98"/>
      <c r="I6" s="104" t="s">
        <v>128</v>
      </c>
      <c r="J6" s="104"/>
      <c r="K6" s="104"/>
      <c r="L6" s="104"/>
      <c r="M6" s="98"/>
    </row>
    <row r="7" spans="1:15" ht="21">
      <c r="A7" s="98"/>
      <c r="C7" s="12" t="s">
        <v>223</v>
      </c>
      <c r="D7" s="3"/>
      <c r="E7" s="12" t="s">
        <v>189</v>
      </c>
      <c r="F7" s="3"/>
      <c r="G7" s="60" t="s">
        <v>224</v>
      </c>
      <c r="I7" s="12" t="s">
        <v>223</v>
      </c>
      <c r="J7" s="3"/>
      <c r="K7" s="12" t="s">
        <v>189</v>
      </c>
      <c r="L7" s="3"/>
      <c r="M7" s="60" t="s">
        <v>224</v>
      </c>
    </row>
    <row r="8" spans="1:15" ht="18.75">
      <c r="A8" s="45" t="s">
        <v>243</v>
      </c>
      <c r="C8" s="24">
        <v>2100193</v>
      </c>
      <c r="D8" s="56"/>
      <c r="E8" s="58">
        <v>0</v>
      </c>
      <c r="F8" s="56"/>
      <c r="G8" s="33">
        <f>C8+E8</f>
        <v>2100193</v>
      </c>
      <c r="H8" s="56"/>
      <c r="I8" s="24">
        <v>62788422</v>
      </c>
      <c r="J8" s="56"/>
      <c r="K8" s="58">
        <v>0</v>
      </c>
      <c r="L8" s="56"/>
      <c r="M8" s="33">
        <f>I8+K8</f>
        <v>62788422</v>
      </c>
    </row>
    <row r="9" spans="1:15" ht="18.75">
      <c r="A9" s="7" t="s">
        <v>244</v>
      </c>
      <c r="C9" s="27">
        <v>6909208</v>
      </c>
      <c r="D9" s="56"/>
      <c r="E9" s="27">
        <v>-26886</v>
      </c>
      <c r="F9" s="56"/>
      <c r="G9" s="33">
        <f t="shared" ref="G9:G10" si="0">C9+E9</f>
        <v>6882322</v>
      </c>
      <c r="H9" s="56"/>
      <c r="I9" s="27">
        <v>166877518</v>
      </c>
      <c r="J9" s="56"/>
      <c r="K9" s="27">
        <v>-29571</v>
      </c>
      <c r="L9" s="56"/>
      <c r="M9" s="33">
        <f t="shared" ref="M9:M10" si="1">I9+K9</f>
        <v>166847947</v>
      </c>
    </row>
    <row r="10" spans="1:15" ht="21.75" customHeight="1">
      <c r="A10" s="7" t="s">
        <v>23</v>
      </c>
      <c r="C10" s="27">
        <v>1391770905</v>
      </c>
      <c r="D10" s="56">
        <v>0</v>
      </c>
      <c r="E10" s="27">
        <v>-4406009</v>
      </c>
      <c r="F10" s="56">
        <v>0</v>
      </c>
      <c r="G10" s="33">
        <f t="shared" si="0"/>
        <v>1387364896</v>
      </c>
      <c r="H10" s="56">
        <v>0</v>
      </c>
      <c r="I10" s="27">
        <v>3706320970</v>
      </c>
      <c r="J10" s="56">
        <v>0</v>
      </c>
      <c r="K10" s="27">
        <v>-4406009</v>
      </c>
      <c r="L10" s="56">
        <v>0</v>
      </c>
      <c r="M10" s="33">
        <f t="shared" si="1"/>
        <v>3701914961</v>
      </c>
    </row>
    <row r="11" spans="1:15" s="46" customFormat="1" ht="21.75" customHeight="1">
      <c r="A11" s="42"/>
      <c r="C11" s="37">
        <f>SUM(C8:C10)</f>
        <v>1400780306</v>
      </c>
      <c r="D11" s="67"/>
      <c r="E11" s="37">
        <f>SUM(E8:E10)</f>
        <v>-4432895</v>
      </c>
      <c r="F11" s="67"/>
      <c r="G11" s="61">
        <f>SUM(G8:G10)</f>
        <v>1396347411</v>
      </c>
      <c r="H11" s="67"/>
      <c r="I11" s="37">
        <f>SUM(I8:I10)</f>
        <v>3935986910</v>
      </c>
      <c r="J11" s="67"/>
      <c r="K11" s="37">
        <f>SUM(K8:K10)</f>
        <v>-4435580</v>
      </c>
      <c r="L11" s="67"/>
      <c r="M11" s="61">
        <f>SUM(M8:M10)</f>
        <v>3931551330</v>
      </c>
    </row>
    <row r="14" spans="1:15">
      <c r="I14" s="49">
        <v>3935986910</v>
      </c>
      <c r="J14" s="48"/>
      <c r="K14" s="49">
        <v>-4435580</v>
      </c>
      <c r="L14" s="48"/>
      <c r="M14" s="48"/>
      <c r="N14" s="48"/>
      <c r="O14" s="48"/>
    </row>
    <row r="15" spans="1:15">
      <c r="B15" s="48"/>
      <c r="C15" s="49">
        <v>1400780306</v>
      </c>
      <c r="D15" s="48"/>
      <c r="E15" s="48"/>
      <c r="F15" s="48"/>
      <c r="G15" s="48"/>
      <c r="I15" s="48"/>
      <c r="J15" s="48"/>
      <c r="K15" s="48"/>
      <c r="L15" s="48"/>
      <c r="M15" s="48"/>
      <c r="N15" s="48"/>
      <c r="O15" s="48"/>
    </row>
    <row r="16" spans="1:15">
      <c r="B16" s="48"/>
      <c r="C16" s="62">
        <f>C11-C15</f>
        <v>0</v>
      </c>
      <c r="D16" s="48"/>
      <c r="E16" s="48"/>
      <c r="F16" s="48"/>
      <c r="G16" s="48"/>
      <c r="I16" s="62">
        <f>I11-I14</f>
        <v>0</v>
      </c>
      <c r="J16" s="48"/>
      <c r="K16" s="62">
        <f>K11-K14</f>
        <v>0</v>
      </c>
      <c r="L16" s="48"/>
      <c r="M16" s="48"/>
      <c r="N16" s="48"/>
      <c r="O16" s="48"/>
    </row>
    <row r="17" spans="2:15">
      <c r="B17" s="48"/>
      <c r="C17" s="48"/>
      <c r="D17" s="48"/>
      <c r="E17" s="48"/>
      <c r="F17" s="48"/>
      <c r="G17" s="48"/>
      <c r="I17" s="48"/>
      <c r="J17" s="48"/>
      <c r="K17" s="48"/>
      <c r="L17" s="48"/>
      <c r="M17" s="48"/>
      <c r="N17" s="48"/>
      <c r="O17" s="48"/>
    </row>
    <row r="18" spans="2:15">
      <c r="B18" s="48"/>
      <c r="C18" s="48"/>
      <c r="D18" s="48"/>
      <c r="E18" s="48"/>
      <c r="F18" s="48"/>
      <c r="G18" s="48"/>
      <c r="I18" s="48"/>
      <c r="J18" s="48"/>
      <c r="K18" s="48"/>
      <c r="L18" s="48"/>
      <c r="M18" s="48"/>
      <c r="N18" s="48"/>
      <c r="O18" s="48"/>
    </row>
    <row r="19" spans="2:15">
      <c r="B19" s="48"/>
      <c r="C19" s="48"/>
      <c r="D19" s="48"/>
      <c r="E19" s="48"/>
      <c r="F19" s="48"/>
      <c r="G19" s="48"/>
      <c r="I19" s="48"/>
      <c r="J19" s="48"/>
      <c r="K19" s="48"/>
      <c r="L19" s="48"/>
      <c r="M19" s="48"/>
      <c r="N19" s="48"/>
      <c r="O19" s="48"/>
    </row>
    <row r="20" spans="2:15">
      <c r="B20" s="48"/>
      <c r="C20" s="48"/>
      <c r="D20" s="48"/>
      <c r="E20" s="48"/>
      <c r="F20" s="48"/>
      <c r="G20" s="48"/>
      <c r="I20" s="48"/>
      <c r="J20" s="48"/>
      <c r="K20" s="48"/>
      <c r="L20" s="48"/>
      <c r="M20" s="48"/>
      <c r="N20" s="48"/>
      <c r="O20" s="48"/>
    </row>
    <row r="21" spans="2:15">
      <c r="B21" s="48"/>
      <c r="C21" s="48"/>
      <c r="D21" s="48"/>
      <c r="E21" s="48"/>
      <c r="F21" s="48"/>
      <c r="G21" s="48"/>
      <c r="I21" s="48"/>
      <c r="J21" s="48"/>
      <c r="K21" s="48"/>
      <c r="L21" s="48"/>
      <c r="M21" s="48"/>
      <c r="N21" s="48"/>
      <c r="O21" s="48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76"/>
  <sheetViews>
    <sheetView rightToLeft="1" topLeftCell="A52" workbookViewId="0">
      <selection activeCell="E61" sqref="E61:U68"/>
    </sheetView>
  </sheetViews>
  <sheetFormatPr defaultRowHeight="12.75"/>
  <cols>
    <col min="1" max="1" width="25" bestFit="1" customWidth="1"/>
    <col min="2" max="2" width="1.28515625" customWidth="1"/>
    <col min="3" max="3" width="12.28515625" bestFit="1" customWidth="1"/>
    <col min="4" max="4" width="1.28515625" customWidth="1"/>
    <col min="5" max="5" width="17.140625" bestFit="1" customWidth="1"/>
    <col min="6" max="6" width="1.28515625" customWidth="1"/>
    <col min="7" max="7" width="16.42578125" bestFit="1" customWidth="1"/>
    <col min="8" max="8" width="1.28515625" customWidth="1"/>
    <col min="9" max="9" width="16.85546875" bestFit="1" customWidth="1"/>
    <col min="10" max="10" width="1.28515625" customWidth="1"/>
    <col min="11" max="11" width="12.7109375" bestFit="1" customWidth="1"/>
    <col min="12" max="12" width="1.28515625" customWidth="1"/>
    <col min="13" max="13" width="17.7109375" bestFit="1" customWidth="1"/>
    <col min="14" max="14" width="1.28515625" customWidth="1"/>
    <col min="15" max="15" width="18.570312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  <col min="21" max="21" width="11.5703125" bestFit="1" customWidth="1"/>
  </cols>
  <sheetData>
    <row r="1" spans="1:18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21.75" customHeight="1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5" spans="1:18" ht="24">
      <c r="A5" s="103" t="s">
        <v>226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">
      <c r="A6" s="98"/>
      <c r="C6" s="104" t="s">
        <v>127</v>
      </c>
      <c r="D6" s="104"/>
      <c r="E6" s="104"/>
      <c r="F6" s="104"/>
      <c r="G6" s="104"/>
      <c r="H6" s="104"/>
      <c r="I6" s="98"/>
      <c r="K6" s="104" t="s">
        <v>128</v>
      </c>
      <c r="L6" s="104"/>
      <c r="M6" s="104"/>
      <c r="N6" s="104"/>
      <c r="O6" s="104"/>
      <c r="P6" s="104"/>
      <c r="Q6" s="98"/>
      <c r="R6" s="98"/>
    </row>
    <row r="7" spans="1:18" ht="42">
      <c r="A7" s="98"/>
      <c r="C7" s="12" t="s">
        <v>12</v>
      </c>
      <c r="D7" s="3"/>
      <c r="E7" s="12" t="s">
        <v>227</v>
      </c>
      <c r="F7" s="3"/>
      <c r="G7" s="12" t="s">
        <v>228</v>
      </c>
      <c r="H7" s="3"/>
      <c r="I7" s="60" t="s">
        <v>229</v>
      </c>
      <c r="K7" s="12" t="s">
        <v>12</v>
      </c>
      <c r="L7" s="3"/>
      <c r="M7" s="12" t="s">
        <v>227</v>
      </c>
      <c r="N7" s="3"/>
      <c r="O7" s="12" t="s">
        <v>228</v>
      </c>
      <c r="P7" s="3"/>
      <c r="Q7" s="120" t="s">
        <v>229</v>
      </c>
      <c r="R7" s="120"/>
    </row>
    <row r="8" spans="1:18" ht="18.75">
      <c r="A8" s="45" t="s">
        <v>46</v>
      </c>
      <c r="C8" s="58">
        <v>100000</v>
      </c>
      <c r="D8" s="56"/>
      <c r="E8" s="24">
        <v>2000028600</v>
      </c>
      <c r="F8" s="56"/>
      <c r="G8" s="24">
        <v>-2278362600</v>
      </c>
      <c r="H8" s="56"/>
      <c r="I8" s="33">
        <f>E8+G8</f>
        <v>-278334000</v>
      </c>
      <c r="J8" s="56"/>
      <c r="K8" s="58">
        <v>100000</v>
      </c>
      <c r="L8" s="56"/>
      <c r="M8" s="24">
        <v>2000028600</v>
      </c>
      <c r="N8" s="56"/>
      <c r="O8" s="24">
        <v>-2278362600</v>
      </c>
      <c r="P8" s="56"/>
      <c r="Q8" s="121">
        <f>M8+O8</f>
        <v>-278334000</v>
      </c>
      <c r="R8" s="121"/>
    </row>
    <row r="9" spans="1:18" ht="18.75">
      <c r="A9" s="7" t="s">
        <v>21</v>
      </c>
      <c r="C9" s="29">
        <v>300000</v>
      </c>
      <c r="D9" s="56"/>
      <c r="E9" s="27">
        <v>4422528745</v>
      </c>
      <c r="F9" s="56"/>
      <c r="G9" s="27">
        <v>-4291313706</v>
      </c>
      <c r="H9" s="56"/>
      <c r="I9" s="59">
        <f t="shared" ref="I9:I57" si="0">E9+G9</f>
        <v>131215039</v>
      </c>
      <c r="J9" s="56"/>
      <c r="K9" s="29">
        <v>300000</v>
      </c>
      <c r="L9" s="56"/>
      <c r="M9" s="27">
        <v>4422528745</v>
      </c>
      <c r="N9" s="56"/>
      <c r="O9" s="27">
        <v>-4291313706</v>
      </c>
      <c r="P9" s="56"/>
      <c r="Q9" s="121">
        <f t="shared" ref="Q9:Q57" si="1">M9+O9</f>
        <v>131215039</v>
      </c>
      <c r="R9" s="121"/>
    </row>
    <row r="10" spans="1:18" ht="21.75" customHeight="1">
      <c r="A10" s="7" t="s">
        <v>24</v>
      </c>
      <c r="C10" s="29">
        <v>9884507</v>
      </c>
      <c r="D10" s="56"/>
      <c r="E10" s="27">
        <v>22408400792</v>
      </c>
      <c r="F10" s="56"/>
      <c r="G10" s="27">
        <v>-18817552354</v>
      </c>
      <c r="H10" s="56"/>
      <c r="I10" s="59">
        <f t="shared" si="0"/>
        <v>3590848438</v>
      </c>
      <c r="J10" s="56"/>
      <c r="K10" s="29">
        <v>19020485</v>
      </c>
      <c r="L10" s="56"/>
      <c r="M10" s="27">
        <v>48747206492</v>
      </c>
      <c r="N10" s="56"/>
      <c r="O10" s="27">
        <v>-40497396980</v>
      </c>
      <c r="P10" s="56"/>
      <c r="Q10" s="121">
        <f t="shared" si="1"/>
        <v>8249809512</v>
      </c>
      <c r="R10" s="121"/>
    </row>
    <row r="11" spans="1:18" ht="21.75" customHeight="1">
      <c r="A11" s="7" t="s">
        <v>23</v>
      </c>
      <c r="C11" s="29">
        <v>12634517</v>
      </c>
      <c r="D11" s="56"/>
      <c r="E11" s="27">
        <v>7284730805</v>
      </c>
      <c r="F11" s="56"/>
      <c r="G11" s="27">
        <v>-7678299174</v>
      </c>
      <c r="H11" s="56"/>
      <c r="I11" s="59">
        <f t="shared" si="0"/>
        <v>-393568369</v>
      </c>
      <c r="J11" s="56"/>
      <c r="K11" s="29">
        <v>12634518</v>
      </c>
      <c r="L11" s="56"/>
      <c r="M11" s="27">
        <v>7284730806</v>
      </c>
      <c r="N11" s="56"/>
      <c r="O11" s="27">
        <v>-7678301381</v>
      </c>
      <c r="P11" s="56"/>
      <c r="Q11" s="121">
        <f t="shared" si="1"/>
        <v>-393570575</v>
      </c>
      <c r="R11" s="121"/>
    </row>
    <row r="12" spans="1:18" ht="21.75" customHeight="1">
      <c r="A12" s="7" t="s">
        <v>51</v>
      </c>
      <c r="C12" s="29">
        <v>400000</v>
      </c>
      <c r="D12" s="56"/>
      <c r="E12" s="27">
        <v>5073631230</v>
      </c>
      <c r="F12" s="56"/>
      <c r="G12" s="27">
        <v>-3415555799</v>
      </c>
      <c r="H12" s="56"/>
      <c r="I12" s="59">
        <f t="shared" si="0"/>
        <v>1658075431</v>
      </c>
      <c r="J12" s="56"/>
      <c r="K12" s="29">
        <v>428997</v>
      </c>
      <c r="L12" s="56"/>
      <c r="M12" s="27">
        <v>5498215644</v>
      </c>
      <c r="N12" s="56"/>
      <c r="O12" s="27">
        <v>-3663157978</v>
      </c>
      <c r="P12" s="56"/>
      <c r="Q12" s="121">
        <f t="shared" si="1"/>
        <v>1835057666</v>
      </c>
      <c r="R12" s="121"/>
    </row>
    <row r="13" spans="1:18" ht="21.75" customHeight="1">
      <c r="A13" s="7" t="s">
        <v>55</v>
      </c>
      <c r="C13" s="29">
        <v>800000</v>
      </c>
      <c r="D13" s="56"/>
      <c r="E13" s="27">
        <v>1994197787</v>
      </c>
      <c r="F13" s="56"/>
      <c r="G13" s="27">
        <v>-3898266482</v>
      </c>
      <c r="H13" s="56"/>
      <c r="I13" s="59">
        <f t="shared" si="0"/>
        <v>-1904068695</v>
      </c>
      <c r="J13" s="56"/>
      <c r="K13" s="29">
        <v>800001</v>
      </c>
      <c r="L13" s="56"/>
      <c r="M13" s="27">
        <v>1994197788</v>
      </c>
      <c r="N13" s="56"/>
      <c r="O13" s="27">
        <v>-3898271355</v>
      </c>
      <c r="P13" s="56"/>
      <c r="Q13" s="121">
        <f t="shared" si="1"/>
        <v>-1904073567</v>
      </c>
      <c r="R13" s="121"/>
    </row>
    <row r="14" spans="1:18" ht="21.75" customHeight="1">
      <c r="A14" s="7" t="s">
        <v>50</v>
      </c>
      <c r="C14" s="29">
        <v>76524</v>
      </c>
      <c r="D14" s="56"/>
      <c r="E14" s="27">
        <v>2151772733</v>
      </c>
      <c r="F14" s="56"/>
      <c r="G14" s="27">
        <v>-1734365954</v>
      </c>
      <c r="H14" s="56"/>
      <c r="I14" s="59">
        <f t="shared" si="0"/>
        <v>417406779</v>
      </c>
      <c r="J14" s="56"/>
      <c r="K14" s="29">
        <v>176524</v>
      </c>
      <c r="L14" s="56"/>
      <c r="M14" s="27">
        <v>7117052488</v>
      </c>
      <c r="N14" s="56"/>
      <c r="O14" s="27">
        <v>-6267233954</v>
      </c>
      <c r="P14" s="56"/>
      <c r="Q14" s="121">
        <f t="shared" si="1"/>
        <v>849818534</v>
      </c>
      <c r="R14" s="121"/>
    </row>
    <row r="15" spans="1:18" ht="21.75" customHeight="1">
      <c r="A15" s="7" t="s">
        <v>63</v>
      </c>
      <c r="C15" s="29">
        <v>4749000</v>
      </c>
      <c r="D15" s="56"/>
      <c r="E15" s="27">
        <v>30369370826</v>
      </c>
      <c r="F15" s="56"/>
      <c r="G15" s="27">
        <v>-29360983075</v>
      </c>
      <c r="H15" s="56"/>
      <c r="I15" s="59">
        <f t="shared" si="0"/>
        <v>1008387751</v>
      </c>
      <c r="J15" s="56"/>
      <c r="K15" s="29">
        <v>6888155</v>
      </c>
      <c r="L15" s="56"/>
      <c r="M15" s="27">
        <v>48678053731</v>
      </c>
      <c r="N15" s="56"/>
      <c r="O15" s="27">
        <v>-45819526760</v>
      </c>
      <c r="P15" s="56"/>
      <c r="Q15" s="121">
        <f t="shared" si="1"/>
        <v>2858526971</v>
      </c>
      <c r="R15" s="121"/>
    </row>
    <row r="16" spans="1:18" ht="21.75" customHeight="1">
      <c r="A16" s="7" t="s">
        <v>59</v>
      </c>
      <c r="C16" s="29">
        <v>1200000</v>
      </c>
      <c r="D16" s="56"/>
      <c r="E16" s="27">
        <v>3890314095</v>
      </c>
      <c r="F16" s="56"/>
      <c r="G16" s="27">
        <v>-4912674592</v>
      </c>
      <c r="H16" s="56"/>
      <c r="I16" s="59">
        <f t="shared" si="0"/>
        <v>-1022360497</v>
      </c>
      <c r="J16" s="56"/>
      <c r="K16" s="29">
        <v>9814636</v>
      </c>
      <c r="L16" s="56"/>
      <c r="M16" s="27">
        <v>43709222624</v>
      </c>
      <c r="N16" s="56"/>
      <c r="O16" s="27">
        <v>-44519675369</v>
      </c>
      <c r="P16" s="56"/>
      <c r="Q16" s="121">
        <f t="shared" si="1"/>
        <v>-810452745</v>
      </c>
      <c r="R16" s="121"/>
    </row>
    <row r="17" spans="1:18" ht="21.75" customHeight="1">
      <c r="A17" s="7" t="s">
        <v>30</v>
      </c>
      <c r="C17" s="29">
        <v>3000000</v>
      </c>
      <c r="D17" s="56"/>
      <c r="E17" s="27">
        <v>10591073756</v>
      </c>
      <c r="F17" s="56"/>
      <c r="G17" s="27">
        <v>-10534878234</v>
      </c>
      <c r="H17" s="56"/>
      <c r="I17" s="59">
        <f t="shared" si="0"/>
        <v>56195522</v>
      </c>
      <c r="J17" s="56"/>
      <c r="K17" s="29">
        <v>3000000</v>
      </c>
      <c r="L17" s="56"/>
      <c r="M17" s="27">
        <v>10591073756</v>
      </c>
      <c r="N17" s="56"/>
      <c r="O17" s="27">
        <v>-10534878234</v>
      </c>
      <c r="P17" s="56"/>
      <c r="Q17" s="121">
        <f t="shared" si="1"/>
        <v>56195522</v>
      </c>
      <c r="R17" s="121"/>
    </row>
    <row r="18" spans="1:18" ht="21.75" customHeight="1">
      <c r="A18" s="7" t="s">
        <v>53</v>
      </c>
      <c r="C18" s="29">
        <v>131194</v>
      </c>
      <c r="D18" s="56"/>
      <c r="E18" s="27">
        <v>2170078906</v>
      </c>
      <c r="F18" s="56"/>
      <c r="G18" s="27">
        <v>-2550151812</v>
      </c>
      <c r="H18" s="56"/>
      <c r="I18" s="59">
        <f t="shared" si="0"/>
        <v>-380072906</v>
      </c>
      <c r="J18" s="56"/>
      <c r="K18" s="29">
        <v>131194</v>
      </c>
      <c r="L18" s="56"/>
      <c r="M18" s="27">
        <v>2170078906</v>
      </c>
      <c r="N18" s="56"/>
      <c r="O18" s="27">
        <v>-2550151812</v>
      </c>
      <c r="P18" s="56"/>
      <c r="Q18" s="121">
        <f t="shared" si="1"/>
        <v>-380072906</v>
      </c>
      <c r="R18" s="121"/>
    </row>
    <row r="19" spans="1:18" ht="21.75" customHeight="1">
      <c r="A19" s="7" t="s">
        <v>70</v>
      </c>
      <c r="C19" s="29">
        <v>400000</v>
      </c>
      <c r="D19" s="56"/>
      <c r="E19" s="27">
        <v>2544768007</v>
      </c>
      <c r="F19" s="56"/>
      <c r="G19" s="27">
        <v>-1834922634</v>
      </c>
      <c r="H19" s="56"/>
      <c r="I19" s="59">
        <f t="shared" si="0"/>
        <v>709845373</v>
      </c>
      <c r="J19" s="56"/>
      <c r="K19" s="29">
        <v>400000</v>
      </c>
      <c r="L19" s="56"/>
      <c r="M19" s="27">
        <v>2544768007</v>
      </c>
      <c r="N19" s="56"/>
      <c r="O19" s="27">
        <v>-1834922634</v>
      </c>
      <c r="P19" s="56"/>
      <c r="Q19" s="121">
        <f t="shared" si="1"/>
        <v>709845373</v>
      </c>
      <c r="R19" s="121"/>
    </row>
    <row r="20" spans="1:18" ht="21.75" customHeight="1">
      <c r="A20" s="7" t="s">
        <v>35</v>
      </c>
      <c r="C20" s="29">
        <v>3400000</v>
      </c>
      <c r="D20" s="56"/>
      <c r="E20" s="27">
        <v>27637075258</v>
      </c>
      <c r="F20" s="56"/>
      <c r="G20" s="27">
        <v>-20753482976</v>
      </c>
      <c r="H20" s="56"/>
      <c r="I20" s="59">
        <f t="shared" si="0"/>
        <v>6883592282</v>
      </c>
      <c r="J20" s="56"/>
      <c r="K20" s="29">
        <v>4660079</v>
      </c>
      <c r="L20" s="56"/>
      <c r="M20" s="27">
        <v>38572094714</v>
      </c>
      <c r="N20" s="56"/>
      <c r="O20" s="27">
        <v>-28444961620</v>
      </c>
      <c r="P20" s="56"/>
      <c r="Q20" s="121">
        <f t="shared" si="1"/>
        <v>10127133094</v>
      </c>
      <c r="R20" s="121"/>
    </row>
    <row r="21" spans="1:18" ht="21.75" customHeight="1">
      <c r="A21" s="7" t="s">
        <v>32</v>
      </c>
      <c r="C21" s="29">
        <v>100000</v>
      </c>
      <c r="D21" s="56"/>
      <c r="E21" s="27">
        <v>3086525294</v>
      </c>
      <c r="F21" s="56"/>
      <c r="G21" s="27">
        <v>-2651405293</v>
      </c>
      <c r="H21" s="56"/>
      <c r="I21" s="59">
        <f t="shared" si="0"/>
        <v>435120001</v>
      </c>
      <c r="J21" s="56"/>
      <c r="K21" s="29">
        <v>100000</v>
      </c>
      <c r="L21" s="56"/>
      <c r="M21" s="27">
        <v>3086525294</v>
      </c>
      <c r="N21" s="56"/>
      <c r="O21" s="27">
        <v>-2651405293</v>
      </c>
      <c r="P21" s="56"/>
      <c r="Q21" s="121">
        <f t="shared" si="1"/>
        <v>435120001</v>
      </c>
      <c r="R21" s="121"/>
    </row>
    <row r="22" spans="1:18" ht="21.75" customHeight="1">
      <c r="A22" s="7" t="s">
        <v>44</v>
      </c>
      <c r="C22" s="29">
        <v>15000000</v>
      </c>
      <c r="D22" s="56"/>
      <c r="E22" s="27">
        <v>18798789827</v>
      </c>
      <c r="F22" s="56"/>
      <c r="G22" s="27">
        <v>-20875050095</v>
      </c>
      <c r="H22" s="56"/>
      <c r="I22" s="59">
        <f t="shared" si="0"/>
        <v>-2076260268</v>
      </c>
      <c r="J22" s="56"/>
      <c r="K22" s="29">
        <v>38667000</v>
      </c>
      <c r="L22" s="56"/>
      <c r="M22" s="27">
        <v>51392397520</v>
      </c>
      <c r="N22" s="56"/>
      <c r="O22" s="27">
        <v>-53811703890</v>
      </c>
      <c r="P22" s="56"/>
      <c r="Q22" s="121">
        <f t="shared" si="1"/>
        <v>-2419306370</v>
      </c>
      <c r="R22" s="121"/>
    </row>
    <row r="23" spans="1:18" ht="21.75" customHeight="1">
      <c r="A23" s="7" t="s">
        <v>52</v>
      </c>
      <c r="C23" s="29">
        <v>150000</v>
      </c>
      <c r="D23" s="56"/>
      <c r="E23" s="27">
        <v>15796448583</v>
      </c>
      <c r="F23" s="56"/>
      <c r="G23" s="27">
        <v>-8813744323</v>
      </c>
      <c r="H23" s="56"/>
      <c r="I23" s="59">
        <f t="shared" si="0"/>
        <v>6982704260</v>
      </c>
      <c r="J23" s="56"/>
      <c r="K23" s="29">
        <v>150000</v>
      </c>
      <c r="L23" s="56"/>
      <c r="M23" s="27">
        <v>15796448583</v>
      </c>
      <c r="N23" s="56"/>
      <c r="O23" s="27">
        <v>-8813744323</v>
      </c>
      <c r="P23" s="56"/>
      <c r="Q23" s="121">
        <f t="shared" si="1"/>
        <v>6982704260</v>
      </c>
      <c r="R23" s="121"/>
    </row>
    <row r="24" spans="1:18" ht="21.75" customHeight="1">
      <c r="A24" s="7" t="s">
        <v>132</v>
      </c>
      <c r="C24" s="29">
        <v>0</v>
      </c>
      <c r="D24" s="64"/>
      <c r="E24" s="29">
        <v>0</v>
      </c>
      <c r="F24" s="64"/>
      <c r="G24" s="29">
        <v>0</v>
      </c>
      <c r="H24" s="64"/>
      <c r="I24" s="32">
        <f t="shared" si="0"/>
        <v>0</v>
      </c>
      <c r="J24" s="56"/>
      <c r="K24" s="29">
        <v>34951</v>
      </c>
      <c r="L24" s="56"/>
      <c r="M24" s="27">
        <v>228596138</v>
      </c>
      <c r="N24" s="56"/>
      <c r="O24" s="27">
        <v>-208799706</v>
      </c>
      <c r="P24" s="56"/>
      <c r="Q24" s="121">
        <f t="shared" si="1"/>
        <v>19796432</v>
      </c>
      <c r="R24" s="121"/>
    </row>
    <row r="25" spans="1:18" ht="21.75" customHeight="1">
      <c r="A25" s="7" t="s">
        <v>66</v>
      </c>
      <c r="C25" s="29">
        <v>0</v>
      </c>
      <c r="D25" s="64"/>
      <c r="E25" s="29">
        <v>0</v>
      </c>
      <c r="F25" s="64"/>
      <c r="G25" s="29">
        <v>0</v>
      </c>
      <c r="H25" s="64"/>
      <c r="I25" s="32">
        <f t="shared" si="0"/>
        <v>0</v>
      </c>
      <c r="J25" s="56"/>
      <c r="K25" s="29">
        <v>200000</v>
      </c>
      <c r="L25" s="56"/>
      <c r="M25" s="27">
        <v>2355898511</v>
      </c>
      <c r="N25" s="56"/>
      <c r="O25" s="27">
        <v>-1994064300</v>
      </c>
      <c r="P25" s="56"/>
      <c r="Q25" s="121">
        <f t="shared" si="1"/>
        <v>361834211</v>
      </c>
      <c r="R25" s="121"/>
    </row>
    <row r="26" spans="1:18" ht="21.75" customHeight="1">
      <c r="A26" s="7" t="s">
        <v>133</v>
      </c>
      <c r="C26" s="29">
        <v>0</v>
      </c>
      <c r="D26" s="64"/>
      <c r="E26" s="29">
        <v>0</v>
      </c>
      <c r="F26" s="64"/>
      <c r="G26" s="29">
        <v>0</v>
      </c>
      <c r="H26" s="64"/>
      <c r="I26" s="32">
        <f t="shared" si="0"/>
        <v>0</v>
      </c>
      <c r="J26" s="56"/>
      <c r="K26" s="29">
        <v>2771416</v>
      </c>
      <c r="L26" s="56"/>
      <c r="M26" s="27">
        <v>4033210397</v>
      </c>
      <c r="N26" s="56"/>
      <c r="O26" s="27">
        <v>-4385842311</v>
      </c>
      <c r="P26" s="56"/>
      <c r="Q26" s="121">
        <f t="shared" si="1"/>
        <v>-352631914</v>
      </c>
      <c r="R26" s="121"/>
    </row>
    <row r="27" spans="1:18" ht="21.75" customHeight="1">
      <c r="A27" s="7" t="s">
        <v>134</v>
      </c>
      <c r="C27" s="29">
        <v>0</v>
      </c>
      <c r="D27" s="64"/>
      <c r="E27" s="29">
        <v>0</v>
      </c>
      <c r="F27" s="64"/>
      <c r="G27" s="29">
        <v>0</v>
      </c>
      <c r="H27" s="64"/>
      <c r="I27" s="32">
        <f t="shared" si="0"/>
        <v>0</v>
      </c>
      <c r="J27" s="56"/>
      <c r="K27" s="29">
        <v>3208556</v>
      </c>
      <c r="L27" s="56"/>
      <c r="M27" s="27">
        <v>6630897976</v>
      </c>
      <c r="N27" s="56"/>
      <c r="O27" s="27">
        <v>-6429961625</v>
      </c>
      <c r="P27" s="56"/>
      <c r="Q27" s="121">
        <f t="shared" si="1"/>
        <v>200936351</v>
      </c>
      <c r="R27" s="121"/>
    </row>
    <row r="28" spans="1:18" ht="21.75" customHeight="1">
      <c r="A28" s="7" t="s">
        <v>135</v>
      </c>
      <c r="C28" s="29">
        <v>0</v>
      </c>
      <c r="D28" s="64"/>
      <c r="E28" s="29">
        <v>0</v>
      </c>
      <c r="F28" s="64"/>
      <c r="G28" s="29">
        <v>0</v>
      </c>
      <c r="H28" s="64"/>
      <c r="I28" s="32">
        <f t="shared" si="0"/>
        <v>0</v>
      </c>
      <c r="J28" s="56"/>
      <c r="K28" s="29">
        <v>700000</v>
      </c>
      <c r="L28" s="56"/>
      <c r="M28" s="27">
        <v>2726977377</v>
      </c>
      <c r="N28" s="56"/>
      <c r="O28" s="27">
        <v>-2868231870</v>
      </c>
      <c r="P28" s="56"/>
      <c r="Q28" s="121">
        <f t="shared" si="1"/>
        <v>-141254493</v>
      </c>
      <c r="R28" s="121"/>
    </row>
    <row r="29" spans="1:18" ht="21.75" customHeight="1">
      <c r="A29" s="7" t="s">
        <v>136</v>
      </c>
      <c r="C29" s="29">
        <v>0</v>
      </c>
      <c r="D29" s="64"/>
      <c r="E29" s="29">
        <v>0</v>
      </c>
      <c r="F29" s="64"/>
      <c r="G29" s="29">
        <v>0</v>
      </c>
      <c r="H29" s="64"/>
      <c r="I29" s="32">
        <f t="shared" si="0"/>
        <v>0</v>
      </c>
      <c r="J29" s="56"/>
      <c r="K29" s="29">
        <v>100000</v>
      </c>
      <c r="L29" s="56"/>
      <c r="M29" s="27">
        <v>1414533164</v>
      </c>
      <c r="N29" s="56"/>
      <c r="O29" s="27">
        <v>-1206118235</v>
      </c>
      <c r="P29" s="56"/>
      <c r="Q29" s="121">
        <f t="shared" si="1"/>
        <v>208414929</v>
      </c>
      <c r="R29" s="121"/>
    </row>
    <row r="30" spans="1:18" ht="21.75" customHeight="1">
      <c r="A30" s="7" t="s">
        <v>20</v>
      </c>
      <c r="C30" s="29">
        <v>0</v>
      </c>
      <c r="D30" s="64"/>
      <c r="E30" s="29">
        <v>0</v>
      </c>
      <c r="F30" s="64"/>
      <c r="G30" s="29">
        <v>0</v>
      </c>
      <c r="H30" s="64"/>
      <c r="I30" s="32">
        <f t="shared" si="0"/>
        <v>0</v>
      </c>
      <c r="J30" s="56"/>
      <c r="K30" s="29">
        <v>12361427</v>
      </c>
      <c r="L30" s="56"/>
      <c r="M30" s="27">
        <v>12498256154</v>
      </c>
      <c r="N30" s="56"/>
      <c r="O30" s="27">
        <v>-8889468246</v>
      </c>
      <c r="P30" s="56"/>
      <c r="Q30" s="121">
        <f t="shared" si="1"/>
        <v>3608787908</v>
      </c>
      <c r="R30" s="121"/>
    </row>
    <row r="31" spans="1:18" ht="21.75" customHeight="1">
      <c r="A31" s="7" t="s">
        <v>56</v>
      </c>
      <c r="C31" s="29">
        <v>0</v>
      </c>
      <c r="D31" s="64"/>
      <c r="E31" s="29">
        <v>0</v>
      </c>
      <c r="F31" s="64"/>
      <c r="G31" s="29">
        <v>0</v>
      </c>
      <c r="H31" s="64"/>
      <c r="I31" s="32">
        <f t="shared" si="0"/>
        <v>0</v>
      </c>
      <c r="J31" s="56"/>
      <c r="K31" s="29">
        <v>250000</v>
      </c>
      <c r="L31" s="56"/>
      <c r="M31" s="27">
        <v>2268919149</v>
      </c>
      <c r="N31" s="56"/>
      <c r="O31" s="27">
        <v>-1824905502</v>
      </c>
      <c r="P31" s="56"/>
      <c r="Q31" s="121">
        <f t="shared" si="1"/>
        <v>444013647</v>
      </c>
      <c r="R31" s="121"/>
    </row>
    <row r="32" spans="1:18" ht="21.75" customHeight="1">
      <c r="A32" s="7" t="s">
        <v>137</v>
      </c>
      <c r="C32" s="29">
        <v>0</v>
      </c>
      <c r="D32" s="64"/>
      <c r="E32" s="29">
        <v>0</v>
      </c>
      <c r="F32" s="64"/>
      <c r="G32" s="29">
        <v>0</v>
      </c>
      <c r="H32" s="64"/>
      <c r="I32" s="32">
        <f t="shared" si="0"/>
        <v>0</v>
      </c>
      <c r="J32" s="56"/>
      <c r="K32" s="29">
        <v>2000000</v>
      </c>
      <c r="L32" s="56"/>
      <c r="M32" s="27">
        <v>24274701127</v>
      </c>
      <c r="N32" s="56"/>
      <c r="O32" s="27">
        <v>-28847331000</v>
      </c>
      <c r="P32" s="56"/>
      <c r="Q32" s="121">
        <f t="shared" si="1"/>
        <v>-4572629873</v>
      </c>
      <c r="R32" s="121"/>
    </row>
    <row r="33" spans="1:18" ht="21.75" customHeight="1">
      <c r="A33" s="7" t="s">
        <v>25</v>
      </c>
      <c r="C33" s="29">
        <v>0</v>
      </c>
      <c r="D33" s="64"/>
      <c r="E33" s="29">
        <v>0</v>
      </c>
      <c r="F33" s="64"/>
      <c r="G33" s="29">
        <v>0</v>
      </c>
      <c r="H33" s="64"/>
      <c r="I33" s="32">
        <f t="shared" si="0"/>
        <v>0</v>
      </c>
      <c r="J33" s="56"/>
      <c r="K33" s="29">
        <v>1</v>
      </c>
      <c r="L33" s="56"/>
      <c r="M33" s="27">
        <v>1</v>
      </c>
      <c r="N33" s="56"/>
      <c r="O33" s="27">
        <v>-2466</v>
      </c>
      <c r="P33" s="56"/>
      <c r="Q33" s="121">
        <f t="shared" si="1"/>
        <v>-2465</v>
      </c>
      <c r="R33" s="121"/>
    </row>
    <row r="34" spans="1:18" ht="21.75" customHeight="1">
      <c r="A34" s="7" t="s">
        <v>68</v>
      </c>
      <c r="C34" s="29">
        <v>0</v>
      </c>
      <c r="D34" s="64"/>
      <c r="E34" s="29">
        <v>0</v>
      </c>
      <c r="F34" s="64"/>
      <c r="G34" s="29">
        <v>0</v>
      </c>
      <c r="H34" s="64"/>
      <c r="I34" s="32">
        <f t="shared" si="0"/>
        <v>0</v>
      </c>
      <c r="J34" s="56"/>
      <c r="K34" s="29">
        <v>50000</v>
      </c>
      <c r="L34" s="56"/>
      <c r="M34" s="27">
        <v>949317759</v>
      </c>
      <c r="N34" s="56"/>
      <c r="O34" s="27">
        <v>-908064674</v>
      </c>
      <c r="P34" s="56"/>
      <c r="Q34" s="121">
        <f t="shared" si="1"/>
        <v>41253085</v>
      </c>
      <c r="R34" s="121"/>
    </row>
    <row r="35" spans="1:18" ht="21.75" customHeight="1">
      <c r="A35" s="7" t="s">
        <v>138</v>
      </c>
      <c r="C35" s="29">
        <v>0</v>
      </c>
      <c r="D35" s="64"/>
      <c r="E35" s="29">
        <v>0</v>
      </c>
      <c r="F35" s="64"/>
      <c r="G35" s="29">
        <v>0</v>
      </c>
      <c r="H35" s="64"/>
      <c r="I35" s="32">
        <f t="shared" si="0"/>
        <v>0</v>
      </c>
      <c r="J35" s="56"/>
      <c r="K35" s="29">
        <v>4575000</v>
      </c>
      <c r="L35" s="56"/>
      <c r="M35" s="27">
        <v>11049050466</v>
      </c>
      <c r="N35" s="56"/>
      <c r="O35" s="27">
        <v>-11696886945</v>
      </c>
      <c r="P35" s="56"/>
      <c r="Q35" s="121">
        <f t="shared" si="1"/>
        <v>-647836479</v>
      </c>
      <c r="R35" s="121"/>
    </row>
    <row r="36" spans="1:18" ht="21.75" customHeight="1">
      <c r="A36" s="7" t="s">
        <v>139</v>
      </c>
      <c r="C36" s="29">
        <v>0</v>
      </c>
      <c r="D36" s="64"/>
      <c r="E36" s="29">
        <v>0</v>
      </c>
      <c r="F36" s="64"/>
      <c r="G36" s="29">
        <v>0</v>
      </c>
      <c r="H36" s="64"/>
      <c r="I36" s="32">
        <f t="shared" si="0"/>
        <v>0</v>
      </c>
      <c r="J36" s="56"/>
      <c r="K36" s="29">
        <v>450000</v>
      </c>
      <c r="L36" s="56"/>
      <c r="M36" s="27">
        <v>6190943428</v>
      </c>
      <c r="N36" s="56"/>
      <c r="O36" s="27">
        <v>-2960310522</v>
      </c>
      <c r="P36" s="56"/>
      <c r="Q36" s="121">
        <f t="shared" si="1"/>
        <v>3230632906</v>
      </c>
      <c r="R36" s="121"/>
    </row>
    <row r="37" spans="1:18" ht="21.75" customHeight="1">
      <c r="A37" s="7" t="s">
        <v>37</v>
      </c>
      <c r="C37" s="29">
        <v>0</v>
      </c>
      <c r="D37" s="64"/>
      <c r="E37" s="29">
        <v>0</v>
      </c>
      <c r="F37" s="64"/>
      <c r="G37" s="29">
        <v>0</v>
      </c>
      <c r="H37" s="64"/>
      <c r="I37" s="32">
        <f t="shared" si="0"/>
        <v>0</v>
      </c>
      <c r="J37" s="56"/>
      <c r="K37" s="29">
        <v>900000</v>
      </c>
      <c r="L37" s="56"/>
      <c r="M37" s="27">
        <v>3614365837</v>
      </c>
      <c r="N37" s="56"/>
      <c r="O37" s="27">
        <v>-2934412025</v>
      </c>
      <c r="P37" s="56"/>
      <c r="Q37" s="121">
        <f t="shared" si="1"/>
        <v>679953812</v>
      </c>
      <c r="R37" s="121"/>
    </row>
    <row r="38" spans="1:18" ht="21.75" customHeight="1">
      <c r="A38" s="7" t="s">
        <v>61</v>
      </c>
      <c r="C38" s="29">
        <v>0</v>
      </c>
      <c r="D38" s="64"/>
      <c r="E38" s="29">
        <v>0</v>
      </c>
      <c r="F38" s="64"/>
      <c r="G38" s="29">
        <v>0</v>
      </c>
      <c r="H38" s="64"/>
      <c r="I38" s="32">
        <f t="shared" si="0"/>
        <v>0</v>
      </c>
      <c r="J38" s="56"/>
      <c r="K38" s="29">
        <v>600000</v>
      </c>
      <c r="L38" s="56"/>
      <c r="M38" s="27">
        <v>9196589371</v>
      </c>
      <c r="N38" s="56"/>
      <c r="O38" s="27">
        <v>-8956124782</v>
      </c>
      <c r="P38" s="56"/>
      <c r="Q38" s="121">
        <f t="shared" si="1"/>
        <v>240464589</v>
      </c>
      <c r="R38" s="121"/>
    </row>
    <row r="39" spans="1:18" ht="21.75" customHeight="1">
      <c r="A39" s="7" t="s">
        <v>67</v>
      </c>
      <c r="C39" s="29">
        <v>0</v>
      </c>
      <c r="D39" s="64"/>
      <c r="E39" s="29">
        <v>0</v>
      </c>
      <c r="F39" s="64"/>
      <c r="G39" s="29">
        <v>0</v>
      </c>
      <c r="H39" s="64"/>
      <c r="I39" s="32">
        <f t="shared" si="0"/>
        <v>0</v>
      </c>
      <c r="J39" s="56"/>
      <c r="K39" s="29">
        <v>2</v>
      </c>
      <c r="L39" s="56"/>
      <c r="M39" s="27">
        <v>2</v>
      </c>
      <c r="N39" s="56"/>
      <c r="O39" s="27">
        <v>-5078</v>
      </c>
      <c r="P39" s="56"/>
      <c r="Q39" s="121">
        <f t="shared" si="1"/>
        <v>-5076</v>
      </c>
      <c r="R39" s="121"/>
    </row>
    <row r="40" spans="1:18" ht="21.75" customHeight="1">
      <c r="A40" s="7" t="s">
        <v>140</v>
      </c>
      <c r="C40" s="29">
        <v>0</v>
      </c>
      <c r="D40" s="64"/>
      <c r="E40" s="29">
        <v>0</v>
      </c>
      <c r="F40" s="64"/>
      <c r="G40" s="29">
        <v>0</v>
      </c>
      <c r="H40" s="64"/>
      <c r="I40" s="32">
        <f t="shared" si="0"/>
        <v>0</v>
      </c>
      <c r="J40" s="56"/>
      <c r="K40" s="29">
        <v>9262001</v>
      </c>
      <c r="L40" s="56"/>
      <c r="M40" s="27">
        <v>5285948504</v>
      </c>
      <c r="N40" s="56"/>
      <c r="O40" s="27">
        <v>-3126756441</v>
      </c>
      <c r="P40" s="56"/>
      <c r="Q40" s="121">
        <f t="shared" si="1"/>
        <v>2159192063</v>
      </c>
      <c r="R40" s="121"/>
    </row>
    <row r="41" spans="1:18" ht="21.75" customHeight="1">
      <c r="A41" s="7" t="s">
        <v>141</v>
      </c>
      <c r="C41" s="29">
        <v>0</v>
      </c>
      <c r="D41" s="64"/>
      <c r="E41" s="29">
        <v>0</v>
      </c>
      <c r="F41" s="64"/>
      <c r="G41" s="29">
        <v>0</v>
      </c>
      <c r="H41" s="64"/>
      <c r="I41" s="32">
        <f t="shared" si="0"/>
        <v>0</v>
      </c>
      <c r="J41" s="56"/>
      <c r="K41" s="29">
        <v>1900000</v>
      </c>
      <c r="L41" s="56"/>
      <c r="M41" s="27">
        <v>4117355187</v>
      </c>
      <c r="N41" s="56"/>
      <c r="O41" s="27">
        <v>-4799173995</v>
      </c>
      <c r="P41" s="56"/>
      <c r="Q41" s="121">
        <f t="shared" si="1"/>
        <v>-681818808</v>
      </c>
      <c r="R41" s="121"/>
    </row>
    <row r="42" spans="1:18" ht="21.75" customHeight="1">
      <c r="A42" s="7" t="s">
        <v>142</v>
      </c>
      <c r="C42" s="29">
        <v>0</v>
      </c>
      <c r="D42" s="64"/>
      <c r="E42" s="29">
        <v>0</v>
      </c>
      <c r="F42" s="64"/>
      <c r="G42" s="29">
        <v>0</v>
      </c>
      <c r="H42" s="64"/>
      <c r="I42" s="32">
        <f t="shared" si="0"/>
        <v>0</v>
      </c>
      <c r="J42" s="56"/>
      <c r="K42" s="29">
        <v>4000000</v>
      </c>
      <c r="L42" s="56"/>
      <c r="M42" s="27">
        <v>18904843058</v>
      </c>
      <c r="N42" s="56"/>
      <c r="O42" s="27">
        <v>-15980347800</v>
      </c>
      <c r="P42" s="56"/>
      <c r="Q42" s="121">
        <f t="shared" si="1"/>
        <v>2924495258</v>
      </c>
      <c r="R42" s="121"/>
    </row>
    <row r="43" spans="1:18" ht="21.75" customHeight="1">
      <c r="A43" s="7" t="s">
        <v>143</v>
      </c>
      <c r="C43" s="29">
        <v>0</v>
      </c>
      <c r="D43" s="64"/>
      <c r="E43" s="29">
        <v>0</v>
      </c>
      <c r="F43" s="64"/>
      <c r="G43" s="29">
        <v>0</v>
      </c>
      <c r="H43" s="64"/>
      <c r="I43" s="32">
        <f t="shared" si="0"/>
        <v>0</v>
      </c>
      <c r="J43" s="56"/>
      <c r="K43" s="29">
        <v>1100000</v>
      </c>
      <c r="L43" s="56"/>
      <c r="M43" s="27">
        <v>11022026523</v>
      </c>
      <c r="N43" s="56"/>
      <c r="O43" s="27">
        <v>-12279499650</v>
      </c>
      <c r="P43" s="56"/>
      <c r="Q43" s="121">
        <f t="shared" si="1"/>
        <v>-1257473127</v>
      </c>
      <c r="R43" s="121"/>
    </row>
    <row r="44" spans="1:18" ht="21.75" customHeight="1">
      <c r="A44" s="7" t="s">
        <v>33</v>
      </c>
      <c r="C44" s="29">
        <v>0</v>
      </c>
      <c r="D44" s="64"/>
      <c r="E44" s="29">
        <v>0</v>
      </c>
      <c r="F44" s="64"/>
      <c r="G44" s="29">
        <v>0</v>
      </c>
      <c r="H44" s="64"/>
      <c r="I44" s="32">
        <f t="shared" si="0"/>
        <v>0</v>
      </c>
      <c r="J44" s="56"/>
      <c r="K44" s="29">
        <v>250000</v>
      </c>
      <c r="L44" s="56"/>
      <c r="M44" s="27">
        <v>11357021333</v>
      </c>
      <c r="N44" s="56"/>
      <c r="O44" s="27">
        <v>-11623044150</v>
      </c>
      <c r="P44" s="56"/>
      <c r="Q44" s="121">
        <f t="shared" si="1"/>
        <v>-266022817</v>
      </c>
      <c r="R44" s="121"/>
    </row>
    <row r="45" spans="1:18" ht="21.75" customHeight="1">
      <c r="A45" s="7" t="s">
        <v>144</v>
      </c>
      <c r="C45" s="29">
        <v>0</v>
      </c>
      <c r="D45" s="64"/>
      <c r="E45" s="29">
        <v>0</v>
      </c>
      <c r="F45" s="64"/>
      <c r="G45" s="29">
        <v>0</v>
      </c>
      <c r="H45" s="64"/>
      <c r="I45" s="32">
        <f t="shared" si="0"/>
        <v>0</v>
      </c>
      <c r="J45" s="56"/>
      <c r="K45" s="29">
        <v>800000</v>
      </c>
      <c r="L45" s="56"/>
      <c r="M45" s="27">
        <v>9097545654</v>
      </c>
      <c r="N45" s="56"/>
      <c r="O45" s="27">
        <v>-8767954052</v>
      </c>
      <c r="P45" s="56"/>
      <c r="Q45" s="121">
        <f t="shared" si="1"/>
        <v>329591602</v>
      </c>
      <c r="R45" s="121"/>
    </row>
    <row r="46" spans="1:18" ht="21.75" customHeight="1">
      <c r="A46" s="7" t="s">
        <v>62</v>
      </c>
      <c r="C46" s="29">
        <v>0</v>
      </c>
      <c r="D46" s="64"/>
      <c r="E46" s="29">
        <v>0</v>
      </c>
      <c r="F46" s="64"/>
      <c r="G46" s="29">
        <v>0</v>
      </c>
      <c r="H46" s="64"/>
      <c r="I46" s="32">
        <f t="shared" si="0"/>
        <v>0</v>
      </c>
      <c r="J46" s="56"/>
      <c r="K46" s="29">
        <v>175000</v>
      </c>
      <c r="L46" s="56"/>
      <c r="M46" s="27">
        <v>7955879275</v>
      </c>
      <c r="N46" s="56"/>
      <c r="O46" s="27">
        <v>-7339157911</v>
      </c>
      <c r="P46" s="56"/>
      <c r="Q46" s="121">
        <f t="shared" si="1"/>
        <v>616721364</v>
      </c>
      <c r="R46" s="121"/>
    </row>
    <row r="47" spans="1:18" ht="21.75" customHeight="1">
      <c r="A47" s="7" t="s">
        <v>145</v>
      </c>
      <c r="C47" s="29">
        <v>0</v>
      </c>
      <c r="D47" s="64"/>
      <c r="E47" s="29">
        <v>0</v>
      </c>
      <c r="F47" s="64"/>
      <c r="G47" s="29">
        <v>0</v>
      </c>
      <c r="H47" s="64"/>
      <c r="I47" s="32">
        <f t="shared" si="0"/>
        <v>0</v>
      </c>
      <c r="J47" s="56"/>
      <c r="K47" s="29">
        <v>78373</v>
      </c>
      <c r="L47" s="56"/>
      <c r="M47" s="27">
        <v>302990087</v>
      </c>
      <c r="N47" s="56"/>
      <c r="O47" s="27">
        <v>-371225333</v>
      </c>
      <c r="P47" s="56"/>
      <c r="Q47" s="121">
        <f t="shared" si="1"/>
        <v>-68235246</v>
      </c>
      <c r="R47" s="121"/>
    </row>
    <row r="48" spans="1:18" ht="21.75" customHeight="1">
      <c r="A48" s="7" t="s">
        <v>31</v>
      </c>
      <c r="C48" s="29">
        <v>0</v>
      </c>
      <c r="D48" s="64"/>
      <c r="E48" s="29">
        <v>0</v>
      </c>
      <c r="F48" s="64"/>
      <c r="G48" s="29">
        <v>0</v>
      </c>
      <c r="H48" s="64"/>
      <c r="I48" s="32">
        <f t="shared" si="0"/>
        <v>0</v>
      </c>
      <c r="J48" s="56"/>
      <c r="K48" s="29">
        <v>50000</v>
      </c>
      <c r="L48" s="56"/>
      <c r="M48" s="27">
        <v>14400553892</v>
      </c>
      <c r="N48" s="56"/>
      <c r="O48" s="27">
        <v>-13761258600</v>
      </c>
      <c r="P48" s="56"/>
      <c r="Q48" s="121">
        <f t="shared" si="1"/>
        <v>639295292</v>
      </c>
      <c r="R48" s="121"/>
    </row>
    <row r="49" spans="1:22" ht="21.75" customHeight="1">
      <c r="A49" s="7" t="s">
        <v>54</v>
      </c>
      <c r="C49" s="29">
        <v>0</v>
      </c>
      <c r="D49" s="64"/>
      <c r="E49" s="29">
        <v>0</v>
      </c>
      <c r="F49" s="64"/>
      <c r="G49" s="29">
        <v>0</v>
      </c>
      <c r="H49" s="64"/>
      <c r="I49" s="32">
        <f t="shared" si="0"/>
        <v>0</v>
      </c>
      <c r="J49" s="56"/>
      <c r="K49" s="29">
        <v>200000</v>
      </c>
      <c r="L49" s="56"/>
      <c r="M49" s="27">
        <v>15155286437</v>
      </c>
      <c r="N49" s="56"/>
      <c r="O49" s="27">
        <v>-10646275489</v>
      </c>
      <c r="P49" s="56"/>
      <c r="Q49" s="121">
        <f t="shared" si="1"/>
        <v>4509010948</v>
      </c>
      <c r="R49" s="121"/>
    </row>
    <row r="50" spans="1:22" ht="21.75" customHeight="1">
      <c r="A50" s="7" t="s">
        <v>19</v>
      </c>
      <c r="C50" s="29">
        <v>0</v>
      </c>
      <c r="D50" s="64"/>
      <c r="E50" s="29">
        <v>0</v>
      </c>
      <c r="F50" s="64"/>
      <c r="G50" s="29">
        <v>0</v>
      </c>
      <c r="H50" s="64"/>
      <c r="I50" s="32">
        <f t="shared" si="0"/>
        <v>0</v>
      </c>
      <c r="J50" s="56"/>
      <c r="K50" s="29">
        <v>245000</v>
      </c>
      <c r="L50" s="56"/>
      <c r="M50" s="27">
        <v>2172794525</v>
      </c>
      <c r="N50" s="56"/>
      <c r="O50" s="27">
        <v>-1788422413</v>
      </c>
      <c r="P50" s="56"/>
      <c r="Q50" s="121">
        <f t="shared" si="1"/>
        <v>384372112</v>
      </c>
      <c r="R50" s="121"/>
    </row>
    <row r="51" spans="1:22" ht="21.75" customHeight="1">
      <c r="A51" s="7" t="s">
        <v>146</v>
      </c>
      <c r="C51" s="29">
        <v>0</v>
      </c>
      <c r="D51" s="64"/>
      <c r="E51" s="29">
        <v>0</v>
      </c>
      <c r="F51" s="64"/>
      <c r="G51" s="29">
        <v>0</v>
      </c>
      <c r="H51" s="64"/>
      <c r="I51" s="32">
        <f t="shared" si="0"/>
        <v>0</v>
      </c>
      <c r="J51" s="56"/>
      <c r="K51" s="29">
        <v>50170</v>
      </c>
      <c r="L51" s="56"/>
      <c r="M51" s="27">
        <v>3247631341</v>
      </c>
      <c r="N51" s="56"/>
      <c r="O51" s="27">
        <v>-3163348515</v>
      </c>
      <c r="P51" s="56"/>
      <c r="Q51" s="121">
        <f t="shared" si="1"/>
        <v>84282826</v>
      </c>
      <c r="R51" s="121"/>
    </row>
    <row r="52" spans="1:22" ht="21.75" customHeight="1">
      <c r="A52" s="7" t="s">
        <v>147</v>
      </c>
      <c r="C52" s="29">
        <v>0</v>
      </c>
      <c r="D52" s="64"/>
      <c r="E52" s="29">
        <v>0</v>
      </c>
      <c r="F52" s="64"/>
      <c r="G52" s="29">
        <v>0</v>
      </c>
      <c r="H52" s="64"/>
      <c r="I52" s="32">
        <f t="shared" si="0"/>
        <v>0</v>
      </c>
      <c r="J52" s="56"/>
      <c r="K52" s="29">
        <v>5120</v>
      </c>
      <c r="L52" s="56"/>
      <c r="M52" s="27">
        <v>17681050</v>
      </c>
      <c r="N52" s="56"/>
      <c r="O52" s="27">
        <v>-16880933</v>
      </c>
      <c r="P52" s="56"/>
      <c r="Q52" s="121">
        <f t="shared" si="1"/>
        <v>800117</v>
      </c>
      <c r="R52" s="121"/>
    </row>
    <row r="53" spans="1:22" ht="21.75" customHeight="1">
      <c r="A53" s="7" t="s">
        <v>148</v>
      </c>
      <c r="C53" s="29">
        <v>0</v>
      </c>
      <c r="D53" s="64"/>
      <c r="E53" s="29">
        <v>0</v>
      </c>
      <c r="F53" s="64"/>
      <c r="G53" s="29">
        <v>0</v>
      </c>
      <c r="H53" s="64"/>
      <c r="I53" s="32">
        <f t="shared" si="0"/>
        <v>0</v>
      </c>
      <c r="J53" s="56"/>
      <c r="K53" s="29">
        <v>1</v>
      </c>
      <c r="L53" s="56"/>
      <c r="M53" s="27">
        <v>1</v>
      </c>
      <c r="N53" s="56"/>
      <c r="O53" s="27">
        <v>-8419</v>
      </c>
      <c r="P53" s="56"/>
      <c r="Q53" s="121">
        <f t="shared" si="1"/>
        <v>-8418</v>
      </c>
      <c r="R53" s="121"/>
    </row>
    <row r="54" spans="1:22" ht="21.75" customHeight="1">
      <c r="A54" s="7" t="s">
        <v>29</v>
      </c>
      <c r="C54" s="29">
        <v>0</v>
      </c>
      <c r="D54" s="64"/>
      <c r="E54" s="29">
        <v>0</v>
      </c>
      <c r="F54" s="64"/>
      <c r="G54" s="29">
        <v>0</v>
      </c>
      <c r="H54" s="64"/>
      <c r="I54" s="32">
        <f t="shared" si="0"/>
        <v>0</v>
      </c>
      <c r="J54" s="56"/>
      <c r="K54" s="29">
        <v>8318442</v>
      </c>
      <c r="L54" s="56"/>
      <c r="M54" s="27">
        <v>42178288762</v>
      </c>
      <c r="N54" s="56"/>
      <c r="O54" s="27">
        <v>-37091467951</v>
      </c>
      <c r="P54" s="56"/>
      <c r="Q54" s="121">
        <f t="shared" si="1"/>
        <v>5086820811</v>
      </c>
      <c r="R54" s="121"/>
    </row>
    <row r="55" spans="1:22" ht="21.75" customHeight="1">
      <c r="A55" s="7" t="s">
        <v>149</v>
      </c>
      <c r="C55" s="29">
        <v>0</v>
      </c>
      <c r="D55" s="64"/>
      <c r="E55" s="29">
        <v>0</v>
      </c>
      <c r="F55" s="64"/>
      <c r="G55" s="29">
        <v>0</v>
      </c>
      <c r="H55" s="64"/>
      <c r="I55" s="32">
        <f t="shared" si="0"/>
        <v>0</v>
      </c>
      <c r="J55" s="56"/>
      <c r="K55" s="29">
        <v>75</v>
      </c>
      <c r="L55" s="56"/>
      <c r="M55" s="27">
        <v>5821905</v>
      </c>
      <c r="N55" s="56"/>
      <c r="O55" s="27">
        <v>-4112010</v>
      </c>
      <c r="P55" s="56"/>
      <c r="Q55" s="121">
        <f t="shared" si="1"/>
        <v>1709895</v>
      </c>
      <c r="R55" s="121"/>
    </row>
    <row r="56" spans="1:22" ht="21.75" customHeight="1">
      <c r="A56" s="7" t="s">
        <v>22</v>
      </c>
      <c r="C56" s="29">
        <v>0</v>
      </c>
      <c r="D56" s="64"/>
      <c r="E56" s="29">
        <v>0</v>
      </c>
      <c r="F56" s="64"/>
      <c r="G56" s="29">
        <v>0</v>
      </c>
      <c r="H56" s="64"/>
      <c r="I56" s="32">
        <f t="shared" si="0"/>
        <v>0</v>
      </c>
      <c r="J56" s="56"/>
      <c r="K56" s="29">
        <v>1750000</v>
      </c>
      <c r="L56" s="56"/>
      <c r="M56" s="27">
        <v>4636000733</v>
      </c>
      <c r="N56" s="56"/>
      <c r="O56" s="27">
        <v>-3871011690</v>
      </c>
      <c r="P56" s="56"/>
      <c r="Q56" s="121">
        <f t="shared" si="1"/>
        <v>764989043</v>
      </c>
      <c r="R56" s="121"/>
    </row>
    <row r="57" spans="1:22" ht="21.75" customHeight="1">
      <c r="A57" s="45" t="s">
        <v>38</v>
      </c>
      <c r="C57" s="32">
        <v>0</v>
      </c>
      <c r="D57" s="64"/>
      <c r="E57" s="65">
        <v>0</v>
      </c>
      <c r="F57" s="64"/>
      <c r="G57" s="65">
        <v>0</v>
      </c>
      <c r="H57" s="64"/>
      <c r="I57" s="32">
        <f t="shared" si="0"/>
        <v>0</v>
      </c>
      <c r="J57" s="56"/>
      <c r="K57" s="32">
        <v>1000000</v>
      </c>
      <c r="L57" s="56"/>
      <c r="M57" s="31">
        <v>7157160059</v>
      </c>
      <c r="N57" s="56"/>
      <c r="O57" s="31">
        <v>-6540848988</v>
      </c>
      <c r="P57" s="56"/>
      <c r="Q57" s="121">
        <f t="shared" si="1"/>
        <v>616311071</v>
      </c>
      <c r="R57" s="121"/>
    </row>
    <row r="58" spans="1:22" s="46" customFormat="1" ht="21.75" customHeight="1">
      <c r="A58" s="42"/>
      <c r="C58" s="36"/>
      <c r="D58" s="57"/>
      <c r="E58" s="37">
        <f>SUM(E8:E57)</f>
        <v>160219735244</v>
      </c>
      <c r="F58" s="57"/>
      <c r="G58" s="37">
        <f>SUM(G8:G57)</f>
        <v>-144401009103</v>
      </c>
      <c r="H58" s="57"/>
      <c r="I58" s="61">
        <f>SUM(I8:I57)</f>
        <v>15818726141</v>
      </c>
      <c r="J58" s="57"/>
      <c r="K58" s="36"/>
      <c r="L58" s="57"/>
      <c r="M58" s="37">
        <f>SUM(M8:M57)</f>
        <v>538051708881</v>
      </c>
      <c r="N58" s="57"/>
      <c r="O58" s="37">
        <f>SUM(O8:O57)</f>
        <v>-492836331516</v>
      </c>
      <c r="P58" s="57"/>
      <c r="Q58" s="122">
        <f>SUM(Q8:R57)</f>
        <v>45215377365</v>
      </c>
      <c r="R58" s="122"/>
    </row>
    <row r="59" spans="1:22">
      <c r="M59" s="66"/>
      <c r="N59" s="66"/>
      <c r="O59" s="66"/>
      <c r="P59" s="66"/>
      <c r="Q59" s="66"/>
    </row>
    <row r="60" spans="1:22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48"/>
      <c r="S60" s="48"/>
      <c r="T60" s="48"/>
      <c r="U60" s="48"/>
    </row>
    <row r="61" spans="1:22">
      <c r="A61" s="88"/>
      <c r="B61" s="88"/>
      <c r="C61" s="88"/>
      <c r="D61" s="88"/>
      <c r="E61" s="48"/>
      <c r="F61" s="48"/>
      <c r="G61" s="48"/>
      <c r="H61" s="48"/>
      <c r="I61" s="48"/>
      <c r="J61" s="48"/>
      <c r="K61" s="48"/>
      <c r="L61" s="48"/>
      <c r="M61" s="49">
        <v>541272274003</v>
      </c>
      <c r="N61" s="48"/>
      <c r="O61" s="49">
        <v>492836331516</v>
      </c>
      <c r="P61" s="48"/>
      <c r="Q61" s="49">
        <v>45215377365</v>
      </c>
      <c r="R61" s="48"/>
      <c r="S61" s="48"/>
      <c r="T61" s="48"/>
      <c r="U61" s="48"/>
      <c r="V61" s="66"/>
    </row>
    <row r="62" spans="1:22">
      <c r="A62" s="88"/>
      <c r="B62" s="88"/>
      <c r="C62" s="88"/>
      <c r="D62" s="88"/>
      <c r="E62" s="49">
        <v>161178747296</v>
      </c>
      <c r="F62" s="48"/>
      <c r="G62" s="49">
        <v>144401009103</v>
      </c>
      <c r="H62" s="48"/>
      <c r="I62" s="49">
        <v>15818726141</v>
      </c>
      <c r="J62" s="48"/>
      <c r="K62" s="48"/>
      <c r="L62" s="48"/>
      <c r="M62" s="49">
        <v>2706361391</v>
      </c>
      <c r="N62" s="48"/>
      <c r="O62" s="48"/>
      <c r="P62" s="48"/>
      <c r="Q62" s="48"/>
      <c r="R62" s="48"/>
      <c r="S62" s="48"/>
      <c r="T62" s="48"/>
      <c r="U62" s="48"/>
      <c r="V62" s="66"/>
    </row>
    <row r="63" spans="1:22">
      <c r="A63" s="88"/>
      <c r="B63" s="88"/>
      <c r="C63" s="88"/>
      <c r="D63" s="88"/>
      <c r="E63" s="49">
        <v>153118308</v>
      </c>
      <c r="F63" s="48"/>
      <c r="G63" s="62">
        <f>G58+G62</f>
        <v>0</v>
      </c>
      <c r="H63" s="48"/>
      <c r="I63" s="48"/>
      <c r="J63" s="48"/>
      <c r="K63" s="48"/>
      <c r="L63" s="48"/>
      <c r="M63" s="49">
        <v>514203731</v>
      </c>
      <c r="N63" s="48"/>
      <c r="O63" s="48"/>
      <c r="P63" s="48"/>
      <c r="Q63" s="48"/>
      <c r="R63" s="48"/>
      <c r="S63" s="48"/>
      <c r="T63" s="48"/>
      <c r="U63" s="48"/>
      <c r="V63" s="66"/>
    </row>
    <row r="64" spans="1:22">
      <c r="A64" s="88"/>
      <c r="B64" s="88"/>
      <c r="C64" s="88"/>
      <c r="D64" s="88"/>
      <c r="E64" s="49">
        <v>805893744</v>
      </c>
      <c r="F64" s="48"/>
      <c r="G64" s="48"/>
      <c r="H64" s="48"/>
      <c r="I64" s="62">
        <f>I58-I62</f>
        <v>0</v>
      </c>
      <c r="J64" s="48"/>
      <c r="K64" s="48"/>
      <c r="L64" s="48"/>
      <c r="M64" s="49">
        <f>M61-M62-M63</f>
        <v>538051708881</v>
      </c>
      <c r="N64" s="48"/>
      <c r="O64" s="62">
        <f>O58+O61</f>
        <v>0</v>
      </c>
      <c r="P64" s="48"/>
      <c r="Q64" s="62">
        <f>Q58-Q61</f>
        <v>0</v>
      </c>
      <c r="R64" s="48"/>
      <c r="S64" s="48"/>
      <c r="T64" s="48"/>
      <c r="U64" s="48"/>
      <c r="V64" s="66"/>
    </row>
    <row r="65" spans="1:22">
      <c r="A65" s="88"/>
      <c r="B65" s="88"/>
      <c r="C65" s="88"/>
      <c r="D65" s="88"/>
      <c r="E65" s="49">
        <f>E62-E63-E64</f>
        <v>160219735244</v>
      </c>
      <c r="F65" s="48"/>
      <c r="G65" s="48"/>
      <c r="H65" s="48"/>
      <c r="I65" s="48"/>
      <c r="J65" s="48"/>
      <c r="K65" s="48"/>
      <c r="L65" s="48"/>
      <c r="M65" s="62">
        <f>M58-M64</f>
        <v>0</v>
      </c>
      <c r="N65" s="48"/>
      <c r="O65" s="48"/>
      <c r="P65" s="48"/>
      <c r="Q65" s="48"/>
      <c r="R65" s="48"/>
      <c r="S65" s="48"/>
      <c r="T65" s="48"/>
      <c r="U65" s="48"/>
      <c r="V65" s="66"/>
    </row>
    <row r="66" spans="1:22">
      <c r="A66" s="88"/>
      <c r="B66" s="88"/>
      <c r="C66" s="88"/>
      <c r="D66" s="88"/>
      <c r="E66" s="62">
        <f>E58-E65</f>
        <v>0</v>
      </c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66"/>
    </row>
    <row r="67" spans="1:22">
      <c r="A67" s="88"/>
      <c r="B67" s="88"/>
      <c r="C67" s="88"/>
      <c r="D67" s="8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66"/>
    </row>
    <row r="68" spans="1:22">
      <c r="A68" s="88"/>
      <c r="B68" s="88"/>
      <c r="C68" s="88"/>
      <c r="D68" s="8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66"/>
    </row>
    <row r="69" spans="1:22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48"/>
      <c r="S69" s="48"/>
      <c r="T69" s="48"/>
      <c r="U69" s="48"/>
      <c r="V69" s="66"/>
    </row>
    <row r="70" spans="1:22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48"/>
      <c r="S70" s="48"/>
      <c r="T70" s="48"/>
      <c r="U70" s="48"/>
      <c r="V70" s="66"/>
    </row>
    <row r="71" spans="1:22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66"/>
      <c r="S71" s="66"/>
      <c r="T71" s="66"/>
      <c r="U71" s="66"/>
      <c r="V71" s="66"/>
    </row>
    <row r="72" spans="1:22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66"/>
      <c r="S72" s="66"/>
      <c r="T72" s="66"/>
      <c r="U72" s="66"/>
      <c r="V72" s="66"/>
    </row>
    <row r="73" spans="1:22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66"/>
      <c r="S73" s="66"/>
      <c r="T73" s="66"/>
      <c r="U73" s="66"/>
      <c r="V73" s="66"/>
    </row>
    <row r="74" spans="1:22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66"/>
      <c r="S74" s="66"/>
      <c r="T74" s="66"/>
      <c r="U74" s="66"/>
      <c r="V74" s="66"/>
    </row>
    <row r="75" spans="1:22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</row>
    <row r="76" spans="1:22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</row>
  </sheetData>
  <mergeCells count="59">
    <mergeCell ref="Q58:R58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75"/>
  <sheetViews>
    <sheetView rightToLeft="1" zoomScale="98" zoomScaleNormal="98" workbookViewId="0">
      <selection activeCell="R62" sqref="R62"/>
    </sheetView>
  </sheetViews>
  <sheetFormatPr defaultRowHeight="15.75"/>
  <cols>
    <col min="1" max="1" width="3.5703125" style="13" bestFit="1" customWidth="1"/>
    <col min="2" max="2" width="2.5703125" style="13" customWidth="1"/>
    <col min="3" max="3" width="23.42578125" style="13" customWidth="1"/>
    <col min="4" max="5" width="1.28515625" style="13" customWidth="1"/>
    <col min="6" max="6" width="12.7109375" style="13" bestFit="1" customWidth="1"/>
    <col min="7" max="7" width="1.28515625" style="13" customWidth="1"/>
    <col min="8" max="8" width="18.28515625" style="13" bestFit="1" customWidth="1"/>
    <col min="9" max="9" width="1.28515625" style="13" customWidth="1"/>
    <col min="10" max="10" width="20.140625" style="13" bestFit="1" customWidth="1"/>
    <col min="11" max="11" width="1.28515625" style="13" customWidth="1"/>
    <col min="12" max="12" width="12" style="13" bestFit="1" customWidth="1"/>
    <col min="13" max="13" width="1.28515625" style="13" customWidth="1"/>
    <col min="14" max="14" width="13" style="13" bestFit="1" customWidth="1"/>
    <col min="15" max="15" width="1.28515625" style="13" customWidth="1"/>
    <col min="16" max="16" width="13.5703125" style="13" bestFit="1" customWidth="1"/>
    <col min="17" max="17" width="1.28515625" style="13" customWidth="1"/>
    <col min="18" max="18" width="17.42578125" style="13" bestFit="1" customWidth="1"/>
    <col min="19" max="19" width="1.28515625" style="13" customWidth="1"/>
    <col min="20" max="20" width="12.7109375" style="13" bestFit="1" customWidth="1"/>
    <col min="21" max="21" width="1.28515625" style="13" customWidth="1"/>
    <col min="22" max="22" width="16.28515625" style="13" bestFit="1" customWidth="1"/>
    <col min="23" max="23" width="1.28515625" style="13" customWidth="1"/>
    <col min="24" max="24" width="18.7109375" style="13" bestFit="1" customWidth="1"/>
    <col min="25" max="25" width="1.28515625" style="13" customWidth="1"/>
    <col min="26" max="26" width="17.28515625" style="13" bestFit="1" customWidth="1"/>
    <col min="27" max="27" width="1.28515625" style="13" customWidth="1"/>
    <col min="28" max="28" width="18.28515625" style="13" bestFit="1" customWidth="1"/>
    <col min="29" max="29" width="0.28515625" style="13" customWidth="1"/>
    <col min="30" max="30" width="9.140625" style="13"/>
    <col min="31" max="31" width="12.85546875" style="13" bestFit="1" customWidth="1"/>
    <col min="32" max="16384" width="9.140625" style="13"/>
  </cols>
  <sheetData>
    <row r="1" spans="1:31" ht="29.1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31" ht="21.75" customHeight="1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</row>
    <row r="3" spans="1:31" ht="25.5">
      <c r="A3" s="96" t="s">
        <v>241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31" ht="24">
      <c r="A4" s="1" t="s">
        <v>3</v>
      </c>
      <c r="B4" s="103" t="s">
        <v>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31" ht="24">
      <c r="A5" s="103" t="s">
        <v>5</v>
      </c>
      <c r="B5" s="103"/>
      <c r="C5" s="103" t="s">
        <v>6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</row>
    <row r="6" spans="1:31" ht="21">
      <c r="F6" s="104" t="s">
        <v>7</v>
      </c>
      <c r="G6" s="104"/>
      <c r="H6" s="104"/>
      <c r="I6" s="104"/>
      <c r="J6" s="104"/>
      <c r="L6" s="104" t="s">
        <v>8</v>
      </c>
      <c r="M6" s="104"/>
      <c r="N6" s="104"/>
      <c r="O6" s="104"/>
      <c r="P6" s="104"/>
      <c r="Q6" s="104"/>
      <c r="R6" s="104"/>
      <c r="T6" s="104" t="s">
        <v>9</v>
      </c>
      <c r="U6" s="104"/>
      <c r="V6" s="104"/>
      <c r="W6" s="104"/>
      <c r="X6" s="104"/>
      <c r="Y6" s="104"/>
      <c r="Z6" s="104"/>
      <c r="AA6" s="104"/>
      <c r="AB6" s="104"/>
    </row>
    <row r="7" spans="1:31" ht="21">
      <c r="F7" s="106" t="s">
        <v>12</v>
      </c>
      <c r="G7" s="14"/>
      <c r="H7" s="106" t="s">
        <v>13</v>
      </c>
      <c r="I7" s="14"/>
      <c r="J7" s="106" t="s">
        <v>14</v>
      </c>
      <c r="L7" s="110" t="s">
        <v>10</v>
      </c>
      <c r="M7" s="110"/>
      <c r="N7" s="110"/>
      <c r="O7" s="14"/>
      <c r="P7" s="110" t="s">
        <v>11</v>
      </c>
      <c r="Q7" s="110"/>
      <c r="R7" s="110"/>
      <c r="T7" s="106" t="s">
        <v>12</v>
      </c>
      <c r="U7" s="14"/>
      <c r="V7" s="106" t="s">
        <v>16</v>
      </c>
      <c r="W7" s="14"/>
      <c r="X7" s="106" t="s">
        <v>13</v>
      </c>
      <c r="Y7" s="14"/>
      <c r="Z7" s="106" t="s">
        <v>14</v>
      </c>
      <c r="AA7" s="14"/>
      <c r="AB7" s="106" t="s">
        <v>17</v>
      </c>
    </row>
    <row r="8" spans="1:31" ht="21">
      <c r="A8" s="98"/>
      <c r="B8" s="98"/>
      <c r="C8" s="98"/>
      <c r="F8" s="107"/>
      <c r="H8" s="107"/>
      <c r="J8" s="107"/>
      <c r="L8" s="4" t="s">
        <v>12</v>
      </c>
      <c r="M8" s="14"/>
      <c r="N8" s="4" t="s">
        <v>13</v>
      </c>
      <c r="P8" s="4" t="s">
        <v>12</v>
      </c>
      <c r="Q8" s="14"/>
      <c r="R8" s="4" t="s">
        <v>15</v>
      </c>
      <c r="T8" s="107"/>
      <c r="V8" s="107"/>
      <c r="X8" s="107"/>
      <c r="Z8" s="107"/>
      <c r="AB8" s="108"/>
    </row>
    <row r="9" spans="1:31" ht="18.75">
      <c r="A9" s="99" t="s">
        <v>18</v>
      </c>
      <c r="B9" s="99"/>
      <c r="C9" s="99"/>
      <c r="E9" s="100">
        <v>1800000</v>
      </c>
      <c r="F9" s="100"/>
      <c r="G9" s="23"/>
      <c r="H9" s="24">
        <v>19638207270</v>
      </c>
      <c r="I9" s="23"/>
      <c r="J9" s="24">
        <v>19986369300</v>
      </c>
      <c r="K9" s="23"/>
      <c r="L9" s="25">
        <v>0</v>
      </c>
      <c r="M9" s="26"/>
      <c r="N9" s="25">
        <v>0</v>
      </c>
      <c r="O9" s="26"/>
      <c r="P9" s="25">
        <v>0</v>
      </c>
      <c r="Q9" s="26"/>
      <c r="R9" s="25">
        <v>0</v>
      </c>
      <c r="S9" s="23"/>
      <c r="T9" s="25">
        <v>1800000</v>
      </c>
      <c r="U9" s="26"/>
      <c r="V9" s="25">
        <v>9780</v>
      </c>
      <c r="W9" s="23"/>
      <c r="X9" s="24">
        <v>19638207270</v>
      </c>
      <c r="Y9" s="23"/>
      <c r="Z9" s="24">
        <v>17499256200</v>
      </c>
      <c r="AB9" s="74">
        <f>Z9/$AE$9</f>
        <v>1.7648482184574182E-2</v>
      </c>
      <c r="AD9" s="73"/>
      <c r="AE9" s="41">
        <v>991544542867</v>
      </c>
    </row>
    <row r="10" spans="1:31" ht="18.75">
      <c r="A10" s="101" t="s">
        <v>19</v>
      </c>
      <c r="B10" s="101"/>
      <c r="C10" s="101"/>
      <c r="E10" s="102">
        <v>245000</v>
      </c>
      <c r="F10" s="102"/>
      <c r="G10" s="23"/>
      <c r="H10" s="27">
        <v>1788422413</v>
      </c>
      <c r="I10" s="23"/>
      <c r="J10" s="27">
        <v>1994611027.5</v>
      </c>
      <c r="K10" s="23"/>
      <c r="L10" s="28">
        <v>0</v>
      </c>
      <c r="M10" s="26"/>
      <c r="N10" s="28">
        <v>0</v>
      </c>
      <c r="O10" s="26"/>
      <c r="P10" s="28">
        <v>0</v>
      </c>
      <c r="Q10" s="26"/>
      <c r="R10" s="28">
        <v>0</v>
      </c>
      <c r="S10" s="23"/>
      <c r="T10" s="28">
        <v>245000</v>
      </c>
      <c r="U10" s="26"/>
      <c r="V10" s="28">
        <v>7390</v>
      </c>
      <c r="W10" s="23"/>
      <c r="X10" s="27">
        <v>1788422413</v>
      </c>
      <c r="Y10" s="23"/>
      <c r="Z10" s="27">
        <v>1799777227.5</v>
      </c>
      <c r="AB10" s="74">
        <f t="shared" ref="AB10:AB61" si="0">Z10/$AE$9</f>
        <v>1.8151249386094514E-3</v>
      </c>
    </row>
    <row r="11" spans="1:31" ht="21.75" customHeight="1">
      <c r="A11" s="101" t="s">
        <v>20</v>
      </c>
      <c r="B11" s="101"/>
      <c r="C11" s="101"/>
      <c r="E11" s="102">
        <v>40000000</v>
      </c>
      <c r="F11" s="102"/>
      <c r="G11" s="23"/>
      <c r="H11" s="27">
        <v>14550352428</v>
      </c>
      <c r="I11" s="23"/>
      <c r="J11" s="27">
        <v>22783626000</v>
      </c>
      <c r="K11" s="23"/>
      <c r="L11" s="28">
        <v>0</v>
      </c>
      <c r="M11" s="26"/>
      <c r="N11" s="28">
        <v>0</v>
      </c>
      <c r="O11" s="26"/>
      <c r="P11" s="28">
        <v>0</v>
      </c>
      <c r="Q11" s="26"/>
      <c r="R11" s="28">
        <v>0</v>
      </c>
      <c r="S11" s="23"/>
      <c r="T11" s="28">
        <v>40000000</v>
      </c>
      <c r="U11" s="26"/>
      <c r="V11" s="28">
        <v>573</v>
      </c>
      <c r="W11" s="23"/>
      <c r="X11" s="27">
        <v>14550352428</v>
      </c>
      <c r="Y11" s="23"/>
      <c r="Z11" s="27">
        <v>22783626000</v>
      </c>
      <c r="AB11" s="74">
        <f t="shared" si="0"/>
        <v>2.2977914773371973E-2</v>
      </c>
    </row>
    <row r="12" spans="1:31" ht="21.75" customHeight="1">
      <c r="A12" s="101" t="s">
        <v>21</v>
      </c>
      <c r="B12" s="101"/>
      <c r="C12" s="101"/>
      <c r="E12" s="102">
        <v>2035520</v>
      </c>
      <c r="F12" s="102"/>
      <c r="G12" s="23"/>
      <c r="H12" s="27">
        <v>27030873222</v>
      </c>
      <c r="I12" s="23"/>
      <c r="J12" s="27">
        <v>33446945083.68</v>
      </c>
      <c r="K12" s="23"/>
      <c r="L12" s="29">
        <v>0</v>
      </c>
      <c r="M12" s="30"/>
      <c r="N12" s="29">
        <v>0</v>
      </c>
      <c r="O12" s="23"/>
      <c r="P12" s="27">
        <v>-300000</v>
      </c>
      <c r="Q12" s="23"/>
      <c r="R12" s="27">
        <v>4422528745</v>
      </c>
      <c r="S12" s="23"/>
      <c r="T12" s="28">
        <v>1735520</v>
      </c>
      <c r="U12" s="26"/>
      <c r="V12" s="28">
        <v>14050</v>
      </c>
      <c r="W12" s="23"/>
      <c r="X12" s="27">
        <v>23046995897</v>
      </c>
      <c r="Y12" s="23"/>
      <c r="Z12" s="27">
        <v>24238970866.799999</v>
      </c>
      <c r="AB12" s="74">
        <f t="shared" si="0"/>
        <v>2.4445670183120834E-2</v>
      </c>
    </row>
    <row r="13" spans="1:31" ht="21.75" customHeight="1">
      <c r="A13" s="101" t="s">
        <v>22</v>
      </c>
      <c r="B13" s="101"/>
      <c r="C13" s="101"/>
      <c r="E13" s="102">
        <v>1750000</v>
      </c>
      <c r="F13" s="102"/>
      <c r="G13" s="23"/>
      <c r="H13" s="27">
        <v>3871011690</v>
      </c>
      <c r="I13" s="23"/>
      <c r="J13" s="27">
        <v>6610432500</v>
      </c>
      <c r="K13" s="23"/>
      <c r="L13" s="29">
        <v>0</v>
      </c>
      <c r="M13" s="30"/>
      <c r="N13" s="29">
        <v>0</v>
      </c>
      <c r="O13" s="23"/>
      <c r="P13" s="29">
        <v>0</v>
      </c>
      <c r="Q13" s="23"/>
      <c r="R13" s="29">
        <v>0</v>
      </c>
      <c r="S13" s="23"/>
      <c r="T13" s="28">
        <v>1750000</v>
      </c>
      <c r="U13" s="26"/>
      <c r="V13" s="28">
        <v>3738</v>
      </c>
      <c r="W13" s="23"/>
      <c r="X13" s="27">
        <v>3871011690</v>
      </c>
      <c r="Y13" s="23"/>
      <c r="Z13" s="27">
        <v>6502578075</v>
      </c>
      <c r="AB13" s="74">
        <f t="shared" si="0"/>
        <v>6.5580292098609411E-3</v>
      </c>
    </row>
    <row r="14" spans="1:31" ht="21.75" customHeight="1">
      <c r="A14" s="101" t="s">
        <v>23</v>
      </c>
      <c r="B14" s="101"/>
      <c r="C14" s="101"/>
      <c r="E14" s="102">
        <v>72634517</v>
      </c>
      <c r="F14" s="102"/>
      <c r="G14" s="23"/>
      <c r="H14" s="27">
        <v>46471169788</v>
      </c>
      <c r="I14" s="23"/>
      <c r="J14" s="27">
        <v>46137296297.640198</v>
      </c>
      <c r="K14" s="23"/>
      <c r="L14" s="29">
        <v>0</v>
      </c>
      <c r="M14" s="30"/>
      <c r="N14" s="29">
        <v>0</v>
      </c>
      <c r="O14" s="23"/>
      <c r="P14" s="27">
        <v>-12634517</v>
      </c>
      <c r="Q14" s="23"/>
      <c r="R14" s="27">
        <v>7284730805</v>
      </c>
      <c r="S14" s="23"/>
      <c r="T14" s="28">
        <v>60000000</v>
      </c>
      <c r="U14" s="26"/>
      <c r="V14" s="28">
        <v>588</v>
      </c>
      <c r="W14" s="23"/>
      <c r="X14" s="27">
        <v>38387674375</v>
      </c>
      <c r="Y14" s="23"/>
      <c r="Z14" s="27">
        <v>35070084000</v>
      </c>
      <c r="AB14" s="74">
        <f t="shared" si="0"/>
        <v>3.5369146300373612E-2</v>
      </c>
    </row>
    <row r="15" spans="1:31" ht="21.75" customHeight="1">
      <c r="A15" s="101" t="s">
        <v>24</v>
      </c>
      <c r="B15" s="101"/>
      <c r="C15" s="101"/>
      <c r="E15" s="102">
        <v>29884507</v>
      </c>
      <c r="F15" s="102"/>
      <c r="G15" s="23"/>
      <c r="H15" s="27">
        <v>37280681029</v>
      </c>
      <c r="I15" s="23"/>
      <c r="J15" s="27">
        <v>73761721657.258102</v>
      </c>
      <c r="K15" s="23"/>
      <c r="L15" s="81">
        <v>0</v>
      </c>
      <c r="M15" s="23"/>
      <c r="N15" s="29">
        <v>0</v>
      </c>
      <c r="O15" s="23"/>
      <c r="P15" s="27">
        <v>-9884507</v>
      </c>
      <c r="Q15" s="23"/>
      <c r="R15" s="27">
        <v>22408400792</v>
      </c>
      <c r="S15" s="23"/>
      <c r="T15" s="28">
        <v>39313066</v>
      </c>
      <c r="U15" s="26"/>
      <c r="V15" s="28">
        <v>1196</v>
      </c>
      <c r="W15" s="23"/>
      <c r="X15" s="27">
        <v>24949838405</v>
      </c>
      <c r="Y15" s="23"/>
      <c r="Z15" s="27">
        <v>46738667295.730797</v>
      </c>
      <c r="AB15" s="74">
        <f t="shared" si="0"/>
        <v>4.71372341585264E-2</v>
      </c>
    </row>
    <row r="16" spans="1:31" ht="21.75" customHeight="1">
      <c r="A16" s="101" t="s">
        <v>25</v>
      </c>
      <c r="B16" s="101"/>
      <c r="C16" s="101"/>
      <c r="E16" s="102">
        <v>5769173</v>
      </c>
      <c r="F16" s="102"/>
      <c r="G16" s="23"/>
      <c r="H16" s="27">
        <v>8158146217</v>
      </c>
      <c r="I16" s="23"/>
      <c r="J16" s="27">
        <v>23249067389.315102</v>
      </c>
      <c r="K16" s="23"/>
      <c r="L16" s="81">
        <v>0</v>
      </c>
      <c r="M16" s="30"/>
      <c r="N16" s="29">
        <v>0</v>
      </c>
      <c r="O16" s="30"/>
      <c r="P16" s="29">
        <v>0</v>
      </c>
      <c r="Q16" s="30"/>
      <c r="R16" s="29">
        <v>0</v>
      </c>
      <c r="S16" s="23"/>
      <c r="T16" s="28">
        <v>5769173</v>
      </c>
      <c r="U16" s="26"/>
      <c r="V16" s="28">
        <v>3757</v>
      </c>
      <c r="W16" s="23"/>
      <c r="X16" s="27">
        <v>8158146217</v>
      </c>
      <c r="Y16" s="23"/>
      <c r="Z16" s="27">
        <v>21545818002.382</v>
      </c>
      <c r="AB16" s="74">
        <f t="shared" si="0"/>
        <v>2.1729551291849558E-2</v>
      </c>
    </row>
    <row r="17" spans="1:28" ht="21.75" customHeight="1">
      <c r="A17" s="101" t="s">
        <v>26</v>
      </c>
      <c r="B17" s="101"/>
      <c r="C17" s="101"/>
      <c r="E17" s="102">
        <v>426720</v>
      </c>
      <c r="F17" s="102"/>
      <c r="G17" s="23"/>
      <c r="H17" s="27">
        <v>619940930</v>
      </c>
      <c r="I17" s="23"/>
      <c r="J17" s="27">
        <v>900112115.95200002</v>
      </c>
      <c r="K17" s="23"/>
      <c r="L17" s="81">
        <v>0</v>
      </c>
      <c r="M17" s="30"/>
      <c r="N17" s="29">
        <v>0</v>
      </c>
      <c r="O17" s="30"/>
      <c r="P17" s="29">
        <v>0</v>
      </c>
      <c r="Q17" s="30"/>
      <c r="R17" s="29">
        <v>0</v>
      </c>
      <c r="S17" s="23"/>
      <c r="T17" s="28">
        <v>426720</v>
      </c>
      <c r="U17" s="26"/>
      <c r="V17" s="28">
        <v>1927</v>
      </c>
      <c r="W17" s="23"/>
      <c r="X17" s="27">
        <v>619940930</v>
      </c>
      <c r="Y17" s="23"/>
      <c r="Z17" s="27">
        <v>817396817.83200002</v>
      </c>
      <c r="AB17" s="74">
        <f t="shared" si="0"/>
        <v>8.24367219518489E-4</v>
      </c>
    </row>
    <row r="18" spans="1:28" ht="21.75" customHeight="1">
      <c r="A18" s="101" t="s">
        <v>27</v>
      </c>
      <c r="B18" s="101"/>
      <c r="C18" s="101"/>
      <c r="E18" s="102">
        <v>1891700</v>
      </c>
      <c r="F18" s="102"/>
      <c r="G18" s="23"/>
      <c r="H18" s="27">
        <v>6613179564</v>
      </c>
      <c r="I18" s="23"/>
      <c r="J18" s="27">
        <v>4655980297.2600002</v>
      </c>
      <c r="K18" s="23"/>
      <c r="L18" s="81">
        <v>0</v>
      </c>
      <c r="M18" s="30"/>
      <c r="N18" s="29">
        <v>0</v>
      </c>
      <c r="O18" s="30"/>
      <c r="P18" s="29">
        <v>0</v>
      </c>
      <c r="Q18" s="30"/>
      <c r="R18" s="29">
        <v>0</v>
      </c>
      <c r="S18" s="23"/>
      <c r="T18" s="28">
        <v>1891700</v>
      </c>
      <c r="U18" s="26"/>
      <c r="V18" s="28">
        <v>2185</v>
      </c>
      <c r="W18" s="23"/>
      <c r="X18" s="27">
        <v>6613179564</v>
      </c>
      <c r="Y18" s="23"/>
      <c r="Z18" s="27">
        <v>4108770981.2249999</v>
      </c>
      <c r="AB18" s="74">
        <f t="shared" si="0"/>
        <v>4.1438087787208228E-3</v>
      </c>
    </row>
    <row r="19" spans="1:28" ht="21.75" customHeight="1">
      <c r="A19" s="101" t="s">
        <v>28</v>
      </c>
      <c r="B19" s="101"/>
      <c r="C19" s="101"/>
      <c r="E19" s="102">
        <v>6062500</v>
      </c>
      <c r="F19" s="102"/>
      <c r="G19" s="23"/>
      <c r="H19" s="27">
        <v>27319879308</v>
      </c>
      <c r="I19" s="23"/>
      <c r="J19" s="27">
        <v>27854150793.75</v>
      </c>
      <c r="K19" s="23"/>
      <c r="L19" s="81">
        <v>0</v>
      </c>
      <c r="M19" s="30"/>
      <c r="N19" s="29">
        <v>0</v>
      </c>
      <c r="O19" s="30"/>
      <c r="P19" s="29">
        <v>0</v>
      </c>
      <c r="Q19" s="30"/>
      <c r="R19" s="29">
        <v>0</v>
      </c>
      <c r="S19" s="23"/>
      <c r="T19" s="28">
        <v>6062500</v>
      </c>
      <c r="U19" s="26"/>
      <c r="V19" s="28">
        <v>4311</v>
      </c>
      <c r="W19" s="23"/>
      <c r="X19" s="27">
        <v>27319879308</v>
      </c>
      <c r="Y19" s="23"/>
      <c r="Z19" s="27">
        <v>25979931646.875</v>
      </c>
      <c r="AB19" s="74">
        <f t="shared" si="0"/>
        <v>2.6201477113428878E-2</v>
      </c>
    </row>
    <row r="20" spans="1:28" ht="21.75" customHeight="1">
      <c r="A20" s="101" t="s">
        <v>29</v>
      </c>
      <c r="B20" s="101"/>
      <c r="C20" s="101"/>
      <c r="E20" s="102">
        <v>4600000</v>
      </c>
      <c r="F20" s="102"/>
      <c r="G20" s="23"/>
      <c r="H20" s="27">
        <v>14702687377</v>
      </c>
      <c r="I20" s="23"/>
      <c r="J20" s="27">
        <v>18395690490</v>
      </c>
      <c r="K20" s="23"/>
      <c r="L20" s="81">
        <v>0</v>
      </c>
      <c r="M20" s="30"/>
      <c r="N20" s="29">
        <v>0</v>
      </c>
      <c r="O20" s="30"/>
      <c r="P20" s="29">
        <v>0</v>
      </c>
      <c r="Q20" s="30"/>
      <c r="R20" s="29">
        <v>0</v>
      </c>
      <c r="S20" s="23"/>
      <c r="T20" s="28">
        <v>4600000</v>
      </c>
      <c r="U20" s="26"/>
      <c r="V20" s="28">
        <v>3450</v>
      </c>
      <c r="W20" s="23"/>
      <c r="X20" s="27">
        <v>14702687377</v>
      </c>
      <c r="Y20" s="23"/>
      <c r="Z20" s="27">
        <v>15775573500</v>
      </c>
      <c r="AB20" s="74">
        <f t="shared" si="0"/>
        <v>1.591010067423269E-2</v>
      </c>
    </row>
    <row r="21" spans="1:28" ht="21.75" customHeight="1">
      <c r="A21" s="101" t="s">
        <v>30</v>
      </c>
      <c r="B21" s="101"/>
      <c r="C21" s="101"/>
      <c r="E21" s="102">
        <v>7000000</v>
      </c>
      <c r="F21" s="102"/>
      <c r="G21" s="23"/>
      <c r="H21" s="27">
        <v>24581382533</v>
      </c>
      <c r="I21" s="23"/>
      <c r="J21" s="27">
        <v>25898978700</v>
      </c>
      <c r="K21" s="23"/>
      <c r="L21" s="81">
        <v>0</v>
      </c>
      <c r="M21" s="30"/>
      <c r="N21" s="29">
        <v>0</v>
      </c>
      <c r="O21" s="23"/>
      <c r="P21" s="27">
        <v>-3000000</v>
      </c>
      <c r="Q21" s="23"/>
      <c r="R21" s="27">
        <v>10591073756</v>
      </c>
      <c r="S21" s="23"/>
      <c r="T21" s="28">
        <v>4000000</v>
      </c>
      <c r="U21" s="26"/>
      <c r="V21" s="28">
        <v>3402</v>
      </c>
      <c r="W21" s="23"/>
      <c r="X21" s="27">
        <v>14046504299</v>
      </c>
      <c r="Y21" s="23"/>
      <c r="Z21" s="27">
        <v>13527032400</v>
      </c>
      <c r="AB21" s="74">
        <f t="shared" si="0"/>
        <v>1.3642385001572679E-2</v>
      </c>
    </row>
    <row r="22" spans="1:28" ht="21.75" customHeight="1">
      <c r="A22" s="101" t="s">
        <v>31</v>
      </c>
      <c r="B22" s="101"/>
      <c r="C22" s="101"/>
      <c r="E22" s="102">
        <v>50000</v>
      </c>
      <c r="F22" s="102"/>
      <c r="G22" s="23"/>
      <c r="H22" s="27">
        <v>13761258598</v>
      </c>
      <c r="I22" s="23"/>
      <c r="J22" s="27">
        <v>13307347350</v>
      </c>
      <c r="K22" s="23"/>
      <c r="L22" s="81">
        <v>0</v>
      </c>
      <c r="M22" s="30"/>
      <c r="N22" s="29">
        <v>0</v>
      </c>
      <c r="O22" s="23"/>
      <c r="P22" s="29">
        <v>0</v>
      </c>
      <c r="Q22" s="23"/>
      <c r="R22" s="29">
        <v>0</v>
      </c>
      <c r="S22" s="23"/>
      <c r="T22" s="28">
        <v>50000</v>
      </c>
      <c r="U22" s="26"/>
      <c r="V22" s="28">
        <v>269840</v>
      </c>
      <c r="W22" s="23"/>
      <c r="X22" s="27">
        <v>13761258598</v>
      </c>
      <c r="Y22" s="23"/>
      <c r="Z22" s="27">
        <v>13411722600</v>
      </c>
      <c r="AB22" s="74">
        <f t="shared" si="0"/>
        <v>1.3526091890154218E-2</v>
      </c>
    </row>
    <row r="23" spans="1:28" ht="21.75" customHeight="1">
      <c r="A23" s="101" t="s">
        <v>32</v>
      </c>
      <c r="B23" s="101"/>
      <c r="C23" s="101"/>
      <c r="E23" s="102">
        <v>200000</v>
      </c>
      <c r="F23" s="102"/>
      <c r="G23" s="23"/>
      <c r="H23" s="27">
        <v>5302810584</v>
      </c>
      <c r="I23" s="23"/>
      <c r="J23" s="27">
        <v>6033883500</v>
      </c>
      <c r="K23" s="23"/>
      <c r="L23" s="81">
        <v>0</v>
      </c>
      <c r="M23" s="30"/>
      <c r="N23" s="29">
        <v>0</v>
      </c>
      <c r="O23" s="23"/>
      <c r="P23" s="27">
        <v>-100000</v>
      </c>
      <c r="Q23" s="23"/>
      <c r="R23" s="27">
        <v>3086525294</v>
      </c>
      <c r="S23" s="23"/>
      <c r="T23" s="28">
        <v>100000</v>
      </c>
      <c r="U23" s="26"/>
      <c r="V23" s="28">
        <v>35250</v>
      </c>
      <c r="W23" s="23"/>
      <c r="X23" s="27">
        <v>2651405291</v>
      </c>
      <c r="Y23" s="23"/>
      <c r="Z23" s="27">
        <v>3504026250</v>
      </c>
      <c r="AB23" s="74">
        <f t="shared" si="0"/>
        <v>3.5339070495696424E-3</v>
      </c>
    </row>
    <row r="24" spans="1:28" ht="21.75" customHeight="1">
      <c r="A24" s="101" t="s">
        <v>33</v>
      </c>
      <c r="B24" s="101"/>
      <c r="C24" s="101"/>
      <c r="E24" s="102">
        <v>250000</v>
      </c>
      <c r="F24" s="102"/>
      <c r="G24" s="23"/>
      <c r="H24" s="27">
        <v>11623044150</v>
      </c>
      <c r="I24" s="23"/>
      <c r="J24" s="27">
        <v>11083657500</v>
      </c>
      <c r="K24" s="23"/>
      <c r="L24" s="81">
        <v>0</v>
      </c>
      <c r="M24" s="30"/>
      <c r="N24" s="29">
        <v>0</v>
      </c>
      <c r="O24" s="23"/>
      <c r="P24" s="29">
        <v>0</v>
      </c>
      <c r="Q24" s="30"/>
      <c r="R24" s="29">
        <v>0</v>
      </c>
      <c r="S24" s="23"/>
      <c r="T24" s="28">
        <v>250000</v>
      </c>
      <c r="U24" s="26"/>
      <c r="V24" s="28">
        <v>47500</v>
      </c>
      <c r="W24" s="23"/>
      <c r="X24" s="27">
        <v>11623044150</v>
      </c>
      <c r="Y24" s="23"/>
      <c r="Z24" s="27">
        <v>11804343750</v>
      </c>
      <c r="AB24" s="74">
        <f t="shared" si="0"/>
        <v>1.1905006018053761E-2</v>
      </c>
    </row>
    <row r="25" spans="1:28" ht="21.75" customHeight="1">
      <c r="A25" s="101" t="s">
        <v>34</v>
      </c>
      <c r="B25" s="101"/>
      <c r="C25" s="101"/>
      <c r="E25" s="102">
        <v>10660149</v>
      </c>
      <c r="F25" s="102"/>
      <c r="G25" s="23"/>
      <c r="H25" s="27">
        <v>11847785845</v>
      </c>
      <c r="I25" s="23"/>
      <c r="J25" s="27">
        <v>17982635729.5247</v>
      </c>
      <c r="K25" s="23"/>
      <c r="L25" s="81">
        <v>0</v>
      </c>
      <c r="M25" s="30"/>
      <c r="N25" s="29">
        <v>0</v>
      </c>
      <c r="O25" s="23"/>
      <c r="P25" s="29">
        <v>0</v>
      </c>
      <c r="Q25" s="30"/>
      <c r="R25" s="29">
        <v>0</v>
      </c>
      <c r="S25" s="23"/>
      <c r="T25" s="28">
        <v>10660149</v>
      </c>
      <c r="U25" s="26"/>
      <c r="V25" s="28">
        <v>1512</v>
      </c>
      <c r="W25" s="23"/>
      <c r="X25" s="27">
        <v>11847785845</v>
      </c>
      <c r="Y25" s="23"/>
      <c r="Z25" s="27">
        <v>16022242323.5364</v>
      </c>
      <c r="AB25" s="74">
        <f t="shared" si="0"/>
        <v>1.6158872981347779E-2</v>
      </c>
    </row>
    <row r="26" spans="1:28" ht="21.75" customHeight="1">
      <c r="A26" s="101" t="s">
        <v>35</v>
      </c>
      <c r="B26" s="101"/>
      <c r="C26" s="101"/>
      <c r="E26" s="102">
        <v>8000000</v>
      </c>
      <c r="F26" s="102"/>
      <c r="G26" s="23"/>
      <c r="H26" s="27">
        <v>20711748901</v>
      </c>
      <c r="I26" s="23"/>
      <c r="J26" s="27">
        <v>69583500000</v>
      </c>
      <c r="K26" s="23"/>
      <c r="L26" s="81">
        <v>0</v>
      </c>
      <c r="M26" s="30"/>
      <c r="N26" s="29">
        <v>0</v>
      </c>
      <c r="O26" s="23"/>
      <c r="P26" s="27">
        <v>-3400000</v>
      </c>
      <c r="Q26" s="23"/>
      <c r="R26" s="27">
        <v>27637075258</v>
      </c>
      <c r="S26" s="23"/>
      <c r="T26" s="28">
        <v>4600000</v>
      </c>
      <c r="U26" s="26"/>
      <c r="V26" s="28">
        <v>7230</v>
      </c>
      <c r="W26" s="23"/>
      <c r="X26" s="27">
        <v>11909255622</v>
      </c>
      <c r="Y26" s="23"/>
      <c r="Z26" s="27">
        <v>33060114900</v>
      </c>
      <c r="AB26" s="74">
        <f t="shared" si="0"/>
        <v>3.3342037065131114E-2</v>
      </c>
    </row>
    <row r="27" spans="1:28" ht="21.75" customHeight="1">
      <c r="A27" s="101" t="s">
        <v>36</v>
      </c>
      <c r="B27" s="101"/>
      <c r="C27" s="101"/>
      <c r="E27" s="102">
        <v>428500</v>
      </c>
      <c r="F27" s="102"/>
      <c r="G27" s="23"/>
      <c r="H27" s="27">
        <v>18306601308</v>
      </c>
      <c r="I27" s="23"/>
      <c r="J27" s="27">
        <v>22085529536.25</v>
      </c>
      <c r="K27" s="23"/>
      <c r="L27" s="81">
        <v>0</v>
      </c>
      <c r="M27" s="30"/>
      <c r="N27" s="29">
        <v>0</v>
      </c>
      <c r="O27" s="23"/>
      <c r="P27" s="29">
        <v>0</v>
      </c>
      <c r="Q27" s="30"/>
      <c r="R27" s="29">
        <v>0</v>
      </c>
      <c r="S27" s="23"/>
      <c r="T27" s="28">
        <v>428500</v>
      </c>
      <c r="U27" s="26"/>
      <c r="V27" s="28">
        <v>47100</v>
      </c>
      <c r="W27" s="23"/>
      <c r="X27" s="27">
        <v>18306601308</v>
      </c>
      <c r="Y27" s="23"/>
      <c r="Z27" s="27">
        <v>20062265017.5</v>
      </c>
      <c r="AB27" s="74">
        <f t="shared" si="0"/>
        <v>2.0233347217555143E-2</v>
      </c>
    </row>
    <row r="28" spans="1:28" ht="21.75" customHeight="1">
      <c r="A28" s="101" t="s">
        <v>37</v>
      </c>
      <c r="B28" s="101"/>
      <c r="C28" s="101"/>
      <c r="E28" s="102">
        <v>900000</v>
      </c>
      <c r="F28" s="102"/>
      <c r="G28" s="23"/>
      <c r="H28" s="27">
        <v>2934412033</v>
      </c>
      <c r="I28" s="23"/>
      <c r="J28" s="27">
        <v>3831764535</v>
      </c>
      <c r="K28" s="23"/>
      <c r="L28" s="81">
        <v>0</v>
      </c>
      <c r="M28" s="30"/>
      <c r="N28" s="29">
        <v>0</v>
      </c>
      <c r="O28" s="23"/>
      <c r="P28" s="29">
        <v>0</v>
      </c>
      <c r="Q28" s="30"/>
      <c r="R28" s="29">
        <v>0</v>
      </c>
      <c r="S28" s="23"/>
      <c r="T28" s="28">
        <v>900000</v>
      </c>
      <c r="U28" s="26"/>
      <c r="V28" s="28">
        <v>3849</v>
      </c>
      <c r="W28" s="23"/>
      <c r="X28" s="27">
        <v>2934412033</v>
      </c>
      <c r="Y28" s="23"/>
      <c r="Z28" s="27">
        <v>3443488605</v>
      </c>
      <c r="AB28" s="74">
        <f t="shared" si="0"/>
        <v>3.4728531660749499E-3</v>
      </c>
    </row>
    <row r="29" spans="1:28" ht="21.75" customHeight="1">
      <c r="A29" s="101" t="s">
        <v>38</v>
      </c>
      <c r="B29" s="101"/>
      <c r="C29" s="101"/>
      <c r="E29" s="102">
        <v>1000000</v>
      </c>
      <c r="F29" s="102"/>
      <c r="G29" s="23"/>
      <c r="H29" s="27">
        <v>6260679538</v>
      </c>
      <c r="I29" s="23"/>
      <c r="J29" s="27">
        <v>7177041000</v>
      </c>
      <c r="K29" s="23"/>
      <c r="L29" s="81">
        <v>0</v>
      </c>
      <c r="M29" s="30"/>
      <c r="N29" s="29">
        <v>0</v>
      </c>
      <c r="O29" s="23"/>
      <c r="P29" s="29">
        <v>0</v>
      </c>
      <c r="Q29" s="30"/>
      <c r="R29" s="29">
        <v>0</v>
      </c>
      <c r="S29" s="23"/>
      <c r="T29" s="28">
        <v>1000000</v>
      </c>
      <c r="U29" s="26"/>
      <c r="V29" s="28">
        <v>5940</v>
      </c>
      <c r="W29" s="23"/>
      <c r="X29" s="27">
        <v>6260679538</v>
      </c>
      <c r="Y29" s="23"/>
      <c r="Z29" s="27">
        <v>5904657000</v>
      </c>
      <c r="AB29" s="74">
        <f t="shared" si="0"/>
        <v>5.955009326083313E-3</v>
      </c>
    </row>
    <row r="30" spans="1:28" ht="21.75" customHeight="1">
      <c r="A30" s="101" t="s">
        <v>39</v>
      </c>
      <c r="B30" s="101"/>
      <c r="C30" s="101"/>
      <c r="E30" s="102">
        <v>617383</v>
      </c>
      <c r="F30" s="102"/>
      <c r="G30" s="23"/>
      <c r="H30" s="27">
        <v>1854876906</v>
      </c>
      <c r="I30" s="23"/>
      <c r="J30" s="27">
        <v>613709571.14999998</v>
      </c>
      <c r="K30" s="23"/>
      <c r="L30" s="81">
        <v>0</v>
      </c>
      <c r="M30" s="30"/>
      <c r="N30" s="29">
        <v>0</v>
      </c>
      <c r="O30" s="23"/>
      <c r="P30" s="29">
        <v>0</v>
      </c>
      <c r="Q30" s="30"/>
      <c r="R30" s="29">
        <v>0</v>
      </c>
      <c r="S30" s="23"/>
      <c r="T30" s="28">
        <v>617383</v>
      </c>
      <c r="U30" s="26"/>
      <c r="V30" s="28">
        <v>1000</v>
      </c>
      <c r="W30" s="23"/>
      <c r="X30" s="27">
        <v>1854876906</v>
      </c>
      <c r="Y30" s="23"/>
      <c r="Z30" s="27">
        <v>613709571.14999998</v>
      </c>
      <c r="AB30" s="74">
        <f t="shared" si="0"/>
        <v>6.1894301730055449E-4</v>
      </c>
    </row>
    <row r="31" spans="1:28" ht="21.75" customHeight="1">
      <c r="A31" s="101" t="s">
        <v>40</v>
      </c>
      <c r="B31" s="101"/>
      <c r="C31" s="101"/>
      <c r="E31" s="102">
        <v>217280</v>
      </c>
      <c r="F31" s="102"/>
      <c r="G31" s="23"/>
      <c r="H31" s="27">
        <v>98210560</v>
      </c>
      <c r="I31" s="23"/>
      <c r="J31" s="27">
        <v>190716683.472</v>
      </c>
      <c r="K31" s="23"/>
      <c r="L31" s="81">
        <v>0</v>
      </c>
      <c r="M31" s="30"/>
      <c r="N31" s="29">
        <v>0</v>
      </c>
      <c r="O31" s="23"/>
      <c r="P31" s="29">
        <v>0</v>
      </c>
      <c r="Q31" s="30"/>
      <c r="R31" s="29">
        <v>0</v>
      </c>
      <c r="S31" s="23"/>
      <c r="T31" s="28">
        <v>217280</v>
      </c>
      <c r="U31" s="26"/>
      <c r="V31" s="28">
        <v>927</v>
      </c>
      <c r="W31" s="23"/>
      <c r="X31" s="27">
        <v>98210560</v>
      </c>
      <c r="Y31" s="23"/>
      <c r="Z31" s="27">
        <v>200220119.56799999</v>
      </c>
      <c r="AB31" s="74">
        <f t="shared" si="0"/>
        <v>2.0192750896401871E-4</v>
      </c>
    </row>
    <row r="32" spans="1:28" ht="21.75" customHeight="1">
      <c r="A32" s="101" t="s">
        <v>41</v>
      </c>
      <c r="B32" s="101"/>
      <c r="C32" s="101"/>
      <c r="E32" s="102">
        <v>650000</v>
      </c>
      <c r="F32" s="102"/>
      <c r="G32" s="23"/>
      <c r="H32" s="27">
        <v>20168699200</v>
      </c>
      <c r="I32" s="23"/>
      <c r="J32" s="27">
        <v>22317416550</v>
      </c>
      <c r="K32" s="23"/>
      <c r="L32" s="81">
        <v>0</v>
      </c>
      <c r="M32" s="30"/>
      <c r="N32" s="29">
        <v>0</v>
      </c>
      <c r="O32" s="23"/>
      <c r="P32" s="29">
        <v>0</v>
      </c>
      <c r="Q32" s="30"/>
      <c r="R32" s="29">
        <v>0</v>
      </c>
      <c r="S32" s="23"/>
      <c r="T32" s="28">
        <v>650000</v>
      </c>
      <c r="U32" s="26"/>
      <c r="V32" s="28">
        <v>28980</v>
      </c>
      <c r="W32" s="23"/>
      <c r="X32" s="27">
        <v>20168699200</v>
      </c>
      <c r="Y32" s="23"/>
      <c r="Z32" s="27">
        <v>18724919850</v>
      </c>
      <c r="AB32" s="74">
        <f t="shared" si="0"/>
        <v>1.8884597756806627E-2</v>
      </c>
    </row>
    <row r="33" spans="1:28" ht="21.75" customHeight="1">
      <c r="A33" s="101" t="s">
        <v>42</v>
      </c>
      <c r="B33" s="101"/>
      <c r="C33" s="101"/>
      <c r="E33" s="102">
        <v>595000</v>
      </c>
      <c r="F33" s="102"/>
      <c r="G33" s="23"/>
      <c r="H33" s="27">
        <v>11029405607</v>
      </c>
      <c r="I33" s="23"/>
      <c r="J33" s="27">
        <v>23096503237.5</v>
      </c>
      <c r="K33" s="23"/>
      <c r="L33" s="81">
        <v>0</v>
      </c>
      <c r="M33" s="30"/>
      <c r="N33" s="29">
        <v>0</v>
      </c>
      <c r="O33" s="23"/>
      <c r="P33" s="29">
        <v>0</v>
      </c>
      <c r="Q33" s="30"/>
      <c r="R33" s="29">
        <v>0</v>
      </c>
      <c r="S33" s="23"/>
      <c r="T33" s="28">
        <v>595000</v>
      </c>
      <c r="U33" s="26"/>
      <c r="V33" s="28">
        <v>36500</v>
      </c>
      <c r="W33" s="23"/>
      <c r="X33" s="27">
        <v>11029405607</v>
      </c>
      <c r="Y33" s="23"/>
      <c r="Z33" s="27">
        <v>21588280875</v>
      </c>
      <c r="AB33" s="74">
        <f t="shared" si="0"/>
        <v>2.1772376269228004E-2</v>
      </c>
    </row>
    <row r="34" spans="1:28" ht="21.75" customHeight="1">
      <c r="A34" s="101" t="s">
        <v>43</v>
      </c>
      <c r="B34" s="101"/>
      <c r="C34" s="101"/>
      <c r="E34" s="102">
        <v>5020000</v>
      </c>
      <c r="F34" s="102"/>
      <c r="G34" s="23"/>
      <c r="H34" s="27">
        <v>28893588335</v>
      </c>
      <c r="I34" s="23"/>
      <c r="J34" s="27">
        <v>29491674210</v>
      </c>
      <c r="K34" s="23"/>
      <c r="L34" s="81">
        <v>0</v>
      </c>
      <c r="M34" s="30"/>
      <c r="N34" s="29">
        <v>0</v>
      </c>
      <c r="O34" s="23"/>
      <c r="P34" s="29">
        <v>0</v>
      </c>
      <c r="Q34" s="30"/>
      <c r="R34" s="29">
        <v>0</v>
      </c>
      <c r="S34" s="23"/>
      <c r="T34" s="28">
        <v>5020000</v>
      </c>
      <c r="U34" s="26"/>
      <c r="V34" s="28">
        <v>5910</v>
      </c>
      <c r="W34" s="23"/>
      <c r="X34" s="27">
        <v>28893588335</v>
      </c>
      <c r="Y34" s="23"/>
      <c r="Z34" s="27">
        <v>29491674210</v>
      </c>
      <c r="AB34" s="74">
        <f t="shared" si="0"/>
        <v>2.9743166277458745E-2</v>
      </c>
    </row>
    <row r="35" spans="1:28" ht="21.75" customHeight="1">
      <c r="A35" s="101" t="s">
        <v>44</v>
      </c>
      <c r="B35" s="101"/>
      <c r="C35" s="101"/>
      <c r="E35" s="102">
        <v>15000000</v>
      </c>
      <c r="F35" s="102"/>
      <c r="G35" s="23"/>
      <c r="H35" s="27">
        <v>18513549188</v>
      </c>
      <c r="I35" s="23"/>
      <c r="J35" s="27">
        <v>21739873500</v>
      </c>
      <c r="K35" s="23"/>
      <c r="L35" s="81">
        <v>0</v>
      </c>
      <c r="M35" s="30"/>
      <c r="N35" s="29">
        <v>0</v>
      </c>
      <c r="O35" s="23"/>
      <c r="P35" s="27">
        <v>-15000000</v>
      </c>
      <c r="Q35" s="23"/>
      <c r="R35" s="27">
        <v>18798789827</v>
      </c>
      <c r="S35" s="23"/>
      <c r="T35" s="28">
        <v>0</v>
      </c>
      <c r="U35" s="26"/>
      <c r="V35" s="28">
        <v>0</v>
      </c>
      <c r="W35" s="23"/>
      <c r="X35" s="27">
        <v>0</v>
      </c>
      <c r="Y35" s="23"/>
      <c r="Z35" s="27">
        <v>0</v>
      </c>
      <c r="AB35" s="74">
        <f t="shared" si="0"/>
        <v>0</v>
      </c>
    </row>
    <row r="36" spans="1:28" ht="21.75" customHeight="1">
      <c r="A36" s="101" t="s">
        <v>45</v>
      </c>
      <c r="B36" s="101"/>
      <c r="C36" s="101"/>
      <c r="E36" s="102">
        <v>1440000</v>
      </c>
      <c r="F36" s="102"/>
      <c r="G36" s="23"/>
      <c r="H36" s="27">
        <v>6037597681</v>
      </c>
      <c r="I36" s="23"/>
      <c r="J36" s="27">
        <v>6271103592</v>
      </c>
      <c r="K36" s="23"/>
      <c r="L36" s="81">
        <v>0</v>
      </c>
      <c r="M36" s="30"/>
      <c r="N36" s="29">
        <v>0</v>
      </c>
      <c r="O36" s="23"/>
      <c r="P36" s="29">
        <v>0</v>
      </c>
      <c r="Q36" s="30"/>
      <c r="R36" s="29">
        <v>0</v>
      </c>
      <c r="S36" s="23"/>
      <c r="T36" s="28">
        <v>1440000</v>
      </c>
      <c r="U36" s="26"/>
      <c r="V36" s="28">
        <v>3937</v>
      </c>
      <c r="W36" s="23"/>
      <c r="X36" s="27">
        <v>6037597681</v>
      </c>
      <c r="Y36" s="23"/>
      <c r="Z36" s="27">
        <v>5635547784</v>
      </c>
      <c r="AB36" s="74">
        <f t="shared" si="0"/>
        <v>5.6836052646763637E-3</v>
      </c>
    </row>
    <row r="37" spans="1:28" ht="21.75" customHeight="1">
      <c r="A37" s="101" t="s">
        <v>46</v>
      </c>
      <c r="B37" s="101"/>
      <c r="C37" s="101"/>
      <c r="E37" s="102">
        <v>700000</v>
      </c>
      <c r="F37" s="102"/>
      <c r="G37" s="23"/>
      <c r="H37" s="27">
        <v>9188493978</v>
      </c>
      <c r="I37" s="23"/>
      <c r="J37" s="27">
        <v>15266619900</v>
      </c>
      <c r="K37" s="23"/>
      <c r="L37" s="81">
        <v>0</v>
      </c>
      <c r="M37" s="30"/>
      <c r="N37" s="29">
        <v>0</v>
      </c>
      <c r="O37" s="23"/>
      <c r="P37" s="27">
        <v>-100000</v>
      </c>
      <c r="Q37" s="23"/>
      <c r="R37" s="27">
        <v>2000028600</v>
      </c>
      <c r="S37" s="23"/>
      <c r="T37" s="28">
        <v>600000</v>
      </c>
      <c r="U37" s="26"/>
      <c r="V37" s="28">
        <v>20050</v>
      </c>
      <c r="W37" s="23"/>
      <c r="X37" s="27">
        <v>7875851981</v>
      </c>
      <c r="Y37" s="23"/>
      <c r="Z37" s="27">
        <v>11958421500</v>
      </c>
      <c r="AB37" s="74">
        <f t="shared" si="0"/>
        <v>1.2060397675552567E-2</v>
      </c>
    </row>
    <row r="38" spans="1:28" ht="21.75" customHeight="1">
      <c r="A38" s="101" t="s">
        <v>47</v>
      </c>
      <c r="B38" s="101"/>
      <c r="C38" s="101"/>
      <c r="E38" s="102">
        <v>1000000</v>
      </c>
      <c r="F38" s="102"/>
      <c r="G38" s="23"/>
      <c r="H38" s="27">
        <v>5765170532</v>
      </c>
      <c r="I38" s="23"/>
      <c r="J38" s="27">
        <v>6262515000</v>
      </c>
      <c r="K38" s="23"/>
      <c r="L38" s="81">
        <v>0</v>
      </c>
      <c r="M38" s="30"/>
      <c r="N38" s="29">
        <v>0</v>
      </c>
      <c r="O38" s="23"/>
      <c r="P38" s="29">
        <v>0</v>
      </c>
      <c r="Q38" s="30"/>
      <c r="R38" s="29">
        <v>0</v>
      </c>
      <c r="S38" s="23"/>
      <c r="T38" s="28">
        <v>1000000</v>
      </c>
      <c r="U38" s="26"/>
      <c r="V38" s="28">
        <v>5640</v>
      </c>
      <c r="W38" s="23"/>
      <c r="X38" s="27">
        <v>5765170532</v>
      </c>
      <c r="Y38" s="23"/>
      <c r="Z38" s="27">
        <v>5606442000</v>
      </c>
      <c r="AB38" s="74">
        <f t="shared" si="0"/>
        <v>5.654251279311428E-3</v>
      </c>
    </row>
    <row r="39" spans="1:28" ht="21.75" customHeight="1">
      <c r="A39" s="101" t="s">
        <v>48</v>
      </c>
      <c r="B39" s="101"/>
      <c r="C39" s="101"/>
      <c r="E39" s="102">
        <v>1200000</v>
      </c>
      <c r="F39" s="102"/>
      <c r="G39" s="23"/>
      <c r="H39" s="27">
        <v>12046928609</v>
      </c>
      <c r="I39" s="23"/>
      <c r="J39" s="27">
        <v>11534956200</v>
      </c>
      <c r="K39" s="23"/>
      <c r="L39" s="81">
        <v>0</v>
      </c>
      <c r="M39" s="30"/>
      <c r="N39" s="29">
        <v>0</v>
      </c>
      <c r="O39" s="23"/>
      <c r="P39" s="29">
        <v>0</v>
      </c>
      <c r="Q39" s="30"/>
      <c r="R39" s="29">
        <v>0</v>
      </c>
      <c r="S39" s="23"/>
      <c r="T39" s="28">
        <v>1200000</v>
      </c>
      <c r="U39" s="26"/>
      <c r="V39" s="28">
        <v>9460</v>
      </c>
      <c r="W39" s="23"/>
      <c r="X39" s="27">
        <v>12046928609</v>
      </c>
      <c r="Y39" s="23"/>
      <c r="Z39" s="27">
        <v>11284455600</v>
      </c>
      <c r="AB39" s="74">
        <f t="shared" si="0"/>
        <v>1.1380684489848109E-2</v>
      </c>
    </row>
    <row r="40" spans="1:28" ht="21.75" customHeight="1">
      <c r="A40" s="101" t="s">
        <v>49</v>
      </c>
      <c r="B40" s="101"/>
      <c r="C40" s="101"/>
      <c r="E40" s="102">
        <v>200000</v>
      </c>
      <c r="F40" s="102"/>
      <c r="G40" s="23"/>
      <c r="H40" s="27">
        <v>6928423606</v>
      </c>
      <c r="I40" s="23"/>
      <c r="J40" s="27">
        <v>6365896200</v>
      </c>
      <c r="K40" s="23"/>
      <c r="L40" s="81">
        <v>0</v>
      </c>
      <c r="M40" s="30"/>
      <c r="N40" s="29">
        <v>0</v>
      </c>
      <c r="O40" s="23"/>
      <c r="P40" s="29">
        <v>0</v>
      </c>
      <c r="Q40" s="30"/>
      <c r="R40" s="29">
        <v>0</v>
      </c>
      <c r="S40" s="23"/>
      <c r="T40" s="28">
        <v>200000</v>
      </c>
      <c r="U40" s="26"/>
      <c r="V40" s="28">
        <v>32080</v>
      </c>
      <c r="W40" s="23"/>
      <c r="X40" s="27">
        <v>6928423606</v>
      </c>
      <c r="Y40" s="23"/>
      <c r="Z40" s="27">
        <v>6377824800</v>
      </c>
      <c r="AB40" s="74">
        <f t="shared" si="0"/>
        <v>6.4322120936280364E-3</v>
      </c>
    </row>
    <row r="41" spans="1:28" ht="21.75" customHeight="1">
      <c r="A41" s="101" t="s">
        <v>50</v>
      </c>
      <c r="B41" s="101"/>
      <c r="C41" s="101"/>
      <c r="E41" s="102">
        <v>385000</v>
      </c>
      <c r="F41" s="102"/>
      <c r="G41" s="23"/>
      <c r="H41" s="27">
        <v>15953472612</v>
      </c>
      <c r="I41" s="23"/>
      <c r="J41" s="27">
        <v>25297081420</v>
      </c>
      <c r="K41" s="23"/>
      <c r="L41" s="81">
        <v>0</v>
      </c>
      <c r="M41" s="23"/>
      <c r="N41" s="29">
        <v>0</v>
      </c>
      <c r="O41" s="23"/>
      <c r="P41" s="27">
        <v>-76524</v>
      </c>
      <c r="Q41" s="23"/>
      <c r="R41" s="27">
        <v>2151772733</v>
      </c>
      <c r="S41" s="23"/>
      <c r="T41" s="28">
        <v>693476</v>
      </c>
      <c r="U41" s="26"/>
      <c r="V41" s="28">
        <v>28700</v>
      </c>
      <c r="W41" s="23"/>
      <c r="X41" s="27">
        <v>14367987497</v>
      </c>
      <c r="Y41" s="23"/>
      <c r="Z41" s="27">
        <v>19784339770.860001</v>
      </c>
      <c r="AB41" s="74">
        <f t="shared" si="0"/>
        <v>1.995305194626416E-2</v>
      </c>
    </row>
    <row r="42" spans="1:28" ht="21.75" customHeight="1">
      <c r="A42" s="101" t="s">
        <v>51</v>
      </c>
      <c r="B42" s="101"/>
      <c r="C42" s="101"/>
      <c r="E42" s="102">
        <v>4400000</v>
      </c>
      <c r="F42" s="102"/>
      <c r="G42" s="23"/>
      <c r="H42" s="27">
        <v>20549704129</v>
      </c>
      <c r="I42" s="23"/>
      <c r="J42" s="27">
        <v>64863750600</v>
      </c>
      <c r="K42" s="23"/>
      <c r="L42" s="81">
        <v>0</v>
      </c>
      <c r="M42" s="30"/>
      <c r="N42" s="29">
        <v>0</v>
      </c>
      <c r="O42" s="23"/>
      <c r="P42" s="27">
        <v>-400000</v>
      </c>
      <c r="Q42" s="23"/>
      <c r="R42" s="27">
        <v>5073631230</v>
      </c>
      <c r="S42" s="23"/>
      <c r="T42" s="28">
        <v>4000000</v>
      </c>
      <c r="U42" s="26"/>
      <c r="V42" s="28">
        <v>15980</v>
      </c>
      <c r="W42" s="23"/>
      <c r="X42" s="27">
        <v>18681549209</v>
      </c>
      <c r="Y42" s="23"/>
      <c r="Z42" s="27">
        <v>63539676000</v>
      </c>
      <c r="AB42" s="74">
        <f t="shared" si="0"/>
        <v>6.4081514498862846E-2</v>
      </c>
    </row>
    <row r="43" spans="1:28" ht="21.75" customHeight="1">
      <c r="A43" s="101" t="s">
        <v>52</v>
      </c>
      <c r="B43" s="101"/>
      <c r="C43" s="101"/>
      <c r="E43" s="102">
        <v>294172</v>
      </c>
      <c r="F43" s="102"/>
      <c r="G43" s="23"/>
      <c r="H43" s="27">
        <v>6673182478</v>
      </c>
      <c r="I43" s="23"/>
      <c r="J43" s="27">
        <v>35029192639.914001</v>
      </c>
      <c r="K43" s="23"/>
      <c r="L43" s="81">
        <v>0</v>
      </c>
      <c r="M43" s="30"/>
      <c r="N43" s="29">
        <v>0</v>
      </c>
      <c r="O43" s="23"/>
      <c r="P43" s="27">
        <v>-150000</v>
      </c>
      <c r="Q43" s="23"/>
      <c r="R43" s="27">
        <v>15796448583</v>
      </c>
      <c r="S43" s="23"/>
      <c r="T43" s="28">
        <v>144172</v>
      </c>
      <c r="U43" s="26"/>
      <c r="V43" s="28">
        <v>128490</v>
      </c>
      <c r="W43" s="23"/>
      <c r="X43" s="27">
        <v>3270488232</v>
      </c>
      <c r="Y43" s="23"/>
      <c r="Z43" s="27">
        <v>18414438551.334</v>
      </c>
      <c r="AB43" s="74">
        <f t="shared" si="0"/>
        <v>1.85714688097517E-2</v>
      </c>
    </row>
    <row r="44" spans="1:28" ht="21.75" customHeight="1">
      <c r="A44" s="101" t="s">
        <v>53</v>
      </c>
      <c r="B44" s="101"/>
      <c r="C44" s="101"/>
      <c r="E44" s="102">
        <v>1400000</v>
      </c>
      <c r="F44" s="102"/>
      <c r="G44" s="23"/>
      <c r="H44" s="27">
        <v>27213230306</v>
      </c>
      <c r="I44" s="23"/>
      <c r="J44" s="27">
        <v>25912895400</v>
      </c>
      <c r="K44" s="23"/>
      <c r="L44" s="81">
        <v>0</v>
      </c>
      <c r="M44" s="30"/>
      <c r="N44" s="29">
        <v>0</v>
      </c>
      <c r="O44" s="23"/>
      <c r="P44" s="27">
        <v>-131194</v>
      </c>
      <c r="Q44" s="23"/>
      <c r="R44" s="27">
        <v>2170078906</v>
      </c>
      <c r="S44" s="23"/>
      <c r="T44" s="28">
        <v>1268806</v>
      </c>
      <c r="U44" s="26"/>
      <c r="V44" s="28">
        <v>19540</v>
      </c>
      <c r="W44" s="23"/>
      <c r="X44" s="27">
        <v>24663078494</v>
      </c>
      <c r="Y44" s="23"/>
      <c r="Z44" s="27">
        <v>24644954041.021999</v>
      </c>
      <c r="AB44" s="74">
        <f t="shared" si="0"/>
        <v>2.4855115403855065E-2</v>
      </c>
    </row>
    <row r="45" spans="1:28" ht="21.75" customHeight="1">
      <c r="A45" s="101" t="s">
        <v>54</v>
      </c>
      <c r="B45" s="101"/>
      <c r="C45" s="101"/>
      <c r="E45" s="102">
        <v>1100000</v>
      </c>
      <c r="F45" s="102"/>
      <c r="G45" s="23"/>
      <c r="H45" s="27">
        <v>57737530739</v>
      </c>
      <c r="I45" s="23"/>
      <c r="J45" s="27">
        <v>74672041950</v>
      </c>
      <c r="K45" s="23"/>
      <c r="L45" s="81">
        <v>0</v>
      </c>
      <c r="M45" s="30"/>
      <c r="N45" s="29">
        <v>0</v>
      </c>
      <c r="O45" s="23"/>
      <c r="P45" s="29">
        <v>0</v>
      </c>
      <c r="Q45" s="30"/>
      <c r="R45" s="29">
        <v>0</v>
      </c>
      <c r="S45" s="23"/>
      <c r="T45" s="28">
        <v>1100000</v>
      </c>
      <c r="U45" s="26"/>
      <c r="V45" s="28">
        <v>65970</v>
      </c>
      <c r="W45" s="23"/>
      <c r="X45" s="27">
        <v>57737530739</v>
      </c>
      <c r="Y45" s="23"/>
      <c r="Z45" s="27">
        <v>72135226350</v>
      </c>
      <c r="AB45" s="74">
        <f t="shared" si="0"/>
        <v>7.2750363933651141E-2</v>
      </c>
    </row>
    <row r="46" spans="1:28" ht="21.75" customHeight="1">
      <c r="A46" s="101" t="s">
        <v>55</v>
      </c>
      <c r="B46" s="101"/>
      <c r="C46" s="101"/>
      <c r="E46" s="102">
        <v>8117981</v>
      </c>
      <c r="F46" s="102"/>
      <c r="G46" s="23"/>
      <c r="H46" s="27">
        <v>35036734211</v>
      </c>
      <c r="I46" s="23"/>
      <c r="J46" s="27">
        <v>23700647261.3279</v>
      </c>
      <c r="K46" s="23"/>
      <c r="L46" s="81">
        <v>0</v>
      </c>
      <c r="M46" s="30"/>
      <c r="N46" s="29">
        <v>0</v>
      </c>
      <c r="O46" s="23"/>
      <c r="P46" s="27">
        <v>-800000</v>
      </c>
      <c r="Q46" s="23"/>
      <c r="R46" s="27">
        <v>1994197787</v>
      </c>
      <c r="S46" s="23"/>
      <c r="T46" s="28">
        <v>7317981</v>
      </c>
      <c r="U46" s="26"/>
      <c r="V46" s="28">
        <v>2532</v>
      </c>
      <c r="W46" s="23"/>
      <c r="X46" s="27">
        <v>31583980703</v>
      </c>
      <c r="Y46" s="23"/>
      <c r="Z46" s="27">
        <v>18418879581.042599</v>
      </c>
      <c r="AB46" s="74">
        <f t="shared" si="0"/>
        <v>1.8575947710614549E-2</v>
      </c>
    </row>
    <row r="47" spans="1:28" ht="21.75" customHeight="1">
      <c r="A47" s="101" t="s">
        <v>56</v>
      </c>
      <c r="B47" s="101"/>
      <c r="C47" s="101"/>
      <c r="E47" s="102">
        <v>250000</v>
      </c>
      <c r="F47" s="102"/>
      <c r="G47" s="23"/>
      <c r="H47" s="27">
        <v>1824905501</v>
      </c>
      <c r="I47" s="23"/>
      <c r="J47" s="27">
        <v>1938397500</v>
      </c>
      <c r="K47" s="23"/>
      <c r="L47" s="81">
        <v>0</v>
      </c>
      <c r="M47" s="30"/>
      <c r="N47" s="29">
        <v>0</v>
      </c>
      <c r="O47" s="23"/>
      <c r="P47" s="29">
        <v>0</v>
      </c>
      <c r="Q47" s="30"/>
      <c r="R47" s="29">
        <v>0</v>
      </c>
      <c r="S47" s="23"/>
      <c r="T47" s="28">
        <v>250000</v>
      </c>
      <c r="U47" s="26"/>
      <c r="V47" s="28">
        <v>6902</v>
      </c>
      <c r="W47" s="23"/>
      <c r="X47" s="27">
        <v>1824905501</v>
      </c>
      <c r="Y47" s="23"/>
      <c r="Z47" s="27">
        <v>1715233275</v>
      </c>
      <c r="AB47" s="74">
        <f t="shared" si="0"/>
        <v>1.7298600323496223E-3</v>
      </c>
    </row>
    <row r="48" spans="1:28" ht="21.75" customHeight="1">
      <c r="A48" s="101" t="s">
        <v>57</v>
      </c>
      <c r="B48" s="101"/>
      <c r="C48" s="101"/>
      <c r="E48" s="102">
        <v>3750000</v>
      </c>
      <c r="F48" s="102"/>
      <c r="G48" s="23"/>
      <c r="H48" s="27">
        <v>11808212130</v>
      </c>
      <c r="I48" s="23"/>
      <c r="J48" s="27">
        <v>12938803312.5</v>
      </c>
      <c r="K48" s="23"/>
      <c r="L48" s="81">
        <v>0</v>
      </c>
      <c r="M48" s="30"/>
      <c r="N48" s="29">
        <v>0</v>
      </c>
      <c r="O48" s="23"/>
      <c r="P48" s="29">
        <v>0</v>
      </c>
      <c r="Q48" s="30"/>
      <c r="R48" s="29">
        <v>0</v>
      </c>
      <c r="S48" s="23"/>
      <c r="T48" s="28">
        <v>3750000</v>
      </c>
      <c r="U48" s="26"/>
      <c r="V48" s="28">
        <v>3490</v>
      </c>
      <c r="W48" s="23"/>
      <c r="X48" s="27">
        <v>11808212130</v>
      </c>
      <c r="Y48" s="23"/>
      <c r="Z48" s="27">
        <v>13009629375</v>
      </c>
      <c r="AB48" s="74">
        <f t="shared" si="0"/>
        <v>1.312056979042346E-2</v>
      </c>
    </row>
    <row r="49" spans="1:28" ht="21.75" customHeight="1">
      <c r="A49" s="101" t="s">
        <v>58</v>
      </c>
      <c r="B49" s="101"/>
      <c r="C49" s="101"/>
      <c r="E49" s="102">
        <v>1206000</v>
      </c>
      <c r="F49" s="102"/>
      <c r="G49" s="23"/>
      <c r="H49" s="27">
        <v>20026106994</v>
      </c>
      <c r="I49" s="23"/>
      <c r="J49" s="27">
        <v>23365085607</v>
      </c>
      <c r="K49" s="23"/>
      <c r="L49" s="81">
        <v>0</v>
      </c>
      <c r="M49" s="30"/>
      <c r="N49" s="29">
        <v>0</v>
      </c>
      <c r="O49" s="23"/>
      <c r="P49" s="29">
        <v>0</v>
      </c>
      <c r="Q49" s="30"/>
      <c r="R49" s="29">
        <v>0</v>
      </c>
      <c r="S49" s="23"/>
      <c r="T49" s="28">
        <v>1206000</v>
      </c>
      <c r="U49" s="26"/>
      <c r="V49" s="28">
        <v>17460</v>
      </c>
      <c r="W49" s="23"/>
      <c r="X49" s="27">
        <v>20026106994</v>
      </c>
      <c r="Y49" s="23"/>
      <c r="Z49" s="27">
        <v>20931472278</v>
      </c>
      <c r="AB49" s="74">
        <f t="shared" si="0"/>
        <v>2.1109966696481155E-2</v>
      </c>
    </row>
    <row r="50" spans="1:28" ht="21.75" customHeight="1">
      <c r="A50" s="101" t="s">
        <v>59</v>
      </c>
      <c r="B50" s="101"/>
      <c r="C50" s="101"/>
      <c r="E50" s="102">
        <v>8000000</v>
      </c>
      <c r="F50" s="102"/>
      <c r="G50" s="23"/>
      <c r="H50" s="27">
        <v>11638440721</v>
      </c>
      <c r="I50" s="23"/>
      <c r="J50" s="27">
        <v>27817495200</v>
      </c>
      <c r="K50" s="23"/>
      <c r="L50" s="81">
        <v>0</v>
      </c>
      <c r="M50" s="30"/>
      <c r="N50" s="29">
        <v>0</v>
      </c>
      <c r="O50" s="23"/>
      <c r="P50" s="27">
        <v>-1200000</v>
      </c>
      <c r="Q50" s="23"/>
      <c r="R50" s="27">
        <v>3890314095</v>
      </c>
      <c r="S50" s="23"/>
      <c r="T50" s="28">
        <v>6800000</v>
      </c>
      <c r="U50" s="26"/>
      <c r="V50" s="28">
        <v>3153</v>
      </c>
      <c r="W50" s="23"/>
      <c r="X50" s="27">
        <v>9892674613</v>
      </c>
      <c r="Y50" s="23"/>
      <c r="Z50" s="27">
        <v>21312829620</v>
      </c>
      <c r="AB50" s="74">
        <f t="shared" si="0"/>
        <v>2.149457608669304E-2</v>
      </c>
    </row>
    <row r="51" spans="1:28" ht="21.75" customHeight="1">
      <c r="A51" s="101" t="s">
        <v>60</v>
      </c>
      <c r="B51" s="101"/>
      <c r="C51" s="101"/>
      <c r="E51" s="102">
        <v>3280000</v>
      </c>
      <c r="F51" s="102"/>
      <c r="G51" s="23"/>
      <c r="H51" s="27">
        <v>29974190258</v>
      </c>
      <c r="I51" s="23"/>
      <c r="J51" s="27">
        <v>28887888240</v>
      </c>
      <c r="K51" s="23"/>
      <c r="L51" s="81">
        <v>0</v>
      </c>
      <c r="M51" s="30"/>
      <c r="N51" s="29">
        <v>0</v>
      </c>
      <c r="O51" s="23"/>
      <c r="P51" s="29">
        <v>0</v>
      </c>
      <c r="Q51" s="30"/>
      <c r="R51" s="29">
        <v>0</v>
      </c>
      <c r="S51" s="23"/>
      <c r="T51" s="28">
        <v>3280000</v>
      </c>
      <c r="U51" s="26"/>
      <c r="V51" s="28">
        <v>8090</v>
      </c>
      <c r="W51" s="23"/>
      <c r="X51" s="27">
        <v>29974190258</v>
      </c>
      <c r="Y51" s="23"/>
      <c r="Z51" s="27">
        <v>26377315560</v>
      </c>
      <c r="AB51" s="74">
        <f t="shared" si="0"/>
        <v>2.6602249742337696E-2</v>
      </c>
    </row>
    <row r="52" spans="1:28" ht="21.75" customHeight="1">
      <c r="A52" s="101" t="s">
        <v>61</v>
      </c>
      <c r="B52" s="101"/>
      <c r="C52" s="101"/>
      <c r="E52" s="102">
        <v>600000</v>
      </c>
      <c r="F52" s="102"/>
      <c r="G52" s="23"/>
      <c r="H52" s="27">
        <v>8956124786</v>
      </c>
      <c r="I52" s="23"/>
      <c r="J52" s="27">
        <v>11630385000</v>
      </c>
      <c r="K52" s="23"/>
      <c r="L52" s="81">
        <v>0</v>
      </c>
      <c r="M52" s="30"/>
      <c r="N52" s="29">
        <v>0</v>
      </c>
      <c r="O52" s="23"/>
      <c r="P52" s="29">
        <v>0</v>
      </c>
      <c r="Q52" s="30"/>
      <c r="R52" s="29">
        <v>0</v>
      </c>
      <c r="S52" s="23"/>
      <c r="T52" s="28">
        <v>600000</v>
      </c>
      <c r="U52" s="26"/>
      <c r="V52" s="28">
        <v>17240</v>
      </c>
      <c r="W52" s="23"/>
      <c r="X52" s="27">
        <v>8956124786</v>
      </c>
      <c r="Y52" s="23"/>
      <c r="Z52" s="27">
        <v>10282453200</v>
      </c>
      <c r="AB52" s="74">
        <f t="shared" si="0"/>
        <v>1.0370137452694576E-2</v>
      </c>
    </row>
    <row r="53" spans="1:28" ht="21.75" customHeight="1">
      <c r="A53" s="101" t="s">
        <v>62</v>
      </c>
      <c r="B53" s="101"/>
      <c r="C53" s="101"/>
      <c r="E53" s="102">
        <v>175000</v>
      </c>
      <c r="F53" s="102"/>
      <c r="G53" s="23"/>
      <c r="H53" s="27">
        <v>7339157909</v>
      </c>
      <c r="I53" s="23"/>
      <c r="J53" s="27">
        <v>8871896250</v>
      </c>
      <c r="K53" s="23"/>
      <c r="L53" s="81">
        <v>0</v>
      </c>
      <c r="M53" s="30"/>
      <c r="N53" s="29">
        <v>0</v>
      </c>
      <c r="O53" s="23"/>
      <c r="P53" s="29">
        <v>0</v>
      </c>
      <c r="Q53" s="30"/>
      <c r="R53" s="29">
        <v>0</v>
      </c>
      <c r="S53" s="23"/>
      <c r="T53" s="28">
        <v>175000</v>
      </c>
      <c r="U53" s="26"/>
      <c r="V53" s="28">
        <v>45900</v>
      </c>
      <c r="W53" s="23"/>
      <c r="X53" s="27">
        <v>7339157909</v>
      </c>
      <c r="Y53" s="23"/>
      <c r="Z53" s="27">
        <v>7984706621</v>
      </c>
      <c r="AB53" s="74">
        <f t="shared" si="0"/>
        <v>8.0527966982830972E-3</v>
      </c>
    </row>
    <row r="54" spans="1:28" ht="21.75" customHeight="1">
      <c r="A54" s="101" t="s">
        <v>63</v>
      </c>
      <c r="B54" s="101"/>
      <c r="C54" s="101"/>
      <c r="E54" s="102">
        <v>8749999</v>
      </c>
      <c r="F54" s="102"/>
      <c r="G54" s="23"/>
      <c r="H54" s="27">
        <v>32197490775</v>
      </c>
      <c r="I54" s="23"/>
      <c r="J54" s="27">
        <v>57406380933.269997</v>
      </c>
      <c r="K54" s="23"/>
      <c r="L54" s="81">
        <v>0</v>
      </c>
      <c r="M54" s="30"/>
      <c r="N54" s="29">
        <v>0</v>
      </c>
      <c r="O54" s="23"/>
      <c r="P54" s="27">
        <v>-4749000</v>
      </c>
      <c r="Q54" s="23"/>
      <c r="R54" s="27">
        <v>30369370826</v>
      </c>
      <c r="S54" s="23"/>
      <c r="T54" s="28">
        <v>4000999</v>
      </c>
      <c r="U54" s="26"/>
      <c r="V54" s="28">
        <v>6750</v>
      </c>
      <c r="W54" s="23"/>
      <c r="X54" s="27">
        <v>14722530645</v>
      </c>
      <c r="Y54" s="23"/>
      <c r="Z54" s="27">
        <v>26846053127.662498</v>
      </c>
      <c r="AB54" s="74">
        <f t="shared" si="0"/>
        <v>2.7074984498465918E-2</v>
      </c>
    </row>
    <row r="55" spans="1:28" ht="21.75" customHeight="1">
      <c r="A55" s="101" t="s">
        <v>64</v>
      </c>
      <c r="B55" s="101"/>
      <c r="C55" s="101"/>
      <c r="E55" s="102">
        <v>350000</v>
      </c>
      <c r="F55" s="102"/>
      <c r="G55" s="23"/>
      <c r="H55" s="27">
        <v>2909039013</v>
      </c>
      <c r="I55" s="23"/>
      <c r="J55" s="27">
        <v>1843962750</v>
      </c>
      <c r="K55" s="23"/>
      <c r="L55" s="81">
        <v>0</v>
      </c>
      <c r="M55" s="30"/>
      <c r="N55" s="29">
        <v>0</v>
      </c>
      <c r="O55" s="23"/>
      <c r="P55" s="29">
        <v>0</v>
      </c>
      <c r="Q55" s="30"/>
      <c r="R55" s="29">
        <v>0</v>
      </c>
      <c r="S55" s="23"/>
      <c r="T55" s="28">
        <v>350000</v>
      </c>
      <c r="U55" s="26"/>
      <c r="V55" s="28">
        <v>4960</v>
      </c>
      <c r="W55" s="23"/>
      <c r="X55" s="27">
        <v>2909039013</v>
      </c>
      <c r="Y55" s="23"/>
      <c r="Z55" s="27">
        <v>1725670800</v>
      </c>
      <c r="AB55" s="74">
        <f t="shared" si="0"/>
        <v>1.7403865639866382E-3</v>
      </c>
    </row>
    <row r="56" spans="1:28" ht="21.75" customHeight="1">
      <c r="A56" s="101" t="s">
        <v>65</v>
      </c>
      <c r="B56" s="101"/>
      <c r="C56" s="101"/>
      <c r="E56" s="102">
        <v>281250</v>
      </c>
      <c r="F56" s="102"/>
      <c r="G56" s="23"/>
      <c r="H56" s="27">
        <v>2372902604</v>
      </c>
      <c r="I56" s="23"/>
      <c r="J56" s="27">
        <v>5116251093.75</v>
      </c>
      <c r="K56" s="23"/>
      <c r="L56" s="81">
        <v>0</v>
      </c>
      <c r="M56" s="30"/>
      <c r="N56" s="29">
        <v>0</v>
      </c>
      <c r="O56" s="23"/>
      <c r="P56" s="29">
        <v>0</v>
      </c>
      <c r="Q56" s="30"/>
      <c r="R56" s="29">
        <v>0</v>
      </c>
      <c r="S56" s="23"/>
      <c r="T56" s="28">
        <v>281250</v>
      </c>
      <c r="U56" s="26"/>
      <c r="V56" s="28">
        <v>18650</v>
      </c>
      <c r="W56" s="23"/>
      <c r="X56" s="27">
        <v>2372902604</v>
      </c>
      <c r="Y56" s="23"/>
      <c r="Z56" s="27">
        <v>5214102890.625</v>
      </c>
      <c r="AB56" s="74">
        <f t="shared" si="0"/>
        <v>5.2585664740271675E-3</v>
      </c>
    </row>
    <row r="57" spans="1:28" ht="21.75" customHeight="1">
      <c r="A57" s="101" t="s">
        <v>66</v>
      </c>
      <c r="B57" s="101"/>
      <c r="C57" s="101"/>
      <c r="E57" s="102">
        <v>247253</v>
      </c>
      <c r="F57" s="102"/>
      <c r="G57" s="23"/>
      <c r="H57" s="27">
        <v>2943333051</v>
      </c>
      <c r="I57" s="23"/>
      <c r="J57" s="27">
        <v>2819117758.1355</v>
      </c>
      <c r="K57" s="23"/>
      <c r="L57" s="81">
        <v>0</v>
      </c>
      <c r="M57" s="30"/>
      <c r="N57" s="29">
        <v>0</v>
      </c>
      <c r="O57" s="23"/>
      <c r="P57" s="29">
        <v>0</v>
      </c>
      <c r="Q57" s="30"/>
      <c r="R57" s="29">
        <v>0</v>
      </c>
      <c r="S57" s="23"/>
      <c r="T57" s="28">
        <v>247253</v>
      </c>
      <c r="U57" s="26"/>
      <c r="V57" s="28">
        <v>10850</v>
      </c>
      <c r="W57" s="23"/>
      <c r="X57" s="27">
        <v>2943333051</v>
      </c>
      <c r="Y57" s="23"/>
      <c r="Z57" s="27">
        <v>2666733014.4524999</v>
      </c>
      <c r="AB57" s="74">
        <f t="shared" si="0"/>
        <v>2.6894737444086766E-3</v>
      </c>
    </row>
    <row r="58" spans="1:28" ht="21.75" customHeight="1">
      <c r="A58" s="101" t="s">
        <v>67</v>
      </c>
      <c r="B58" s="101"/>
      <c r="C58" s="101"/>
      <c r="E58" s="102">
        <v>26299529</v>
      </c>
      <c r="F58" s="102"/>
      <c r="G58" s="23"/>
      <c r="H58" s="27">
        <v>34652123000</v>
      </c>
      <c r="I58" s="23"/>
      <c r="J58" s="27">
        <v>51318800873.209396</v>
      </c>
      <c r="K58" s="23"/>
      <c r="L58" s="81">
        <v>0</v>
      </c>
      <c r="M58" s="30"/>
      <c r="N58" s="29">
        <v>0</v>
      </c>
      <c r="O58" s="23"/>
      <c r="P58" s="29">
        <v>0</v>
      </c>
      <c r="Q58" s="30"/>
      <c r="R58" s="29">
        <v>0</v>
      </c>
      <c r="S58" s="23"/>
      <c r="T58" s="28">
        <v>26299529</v>
      </c>
      <c r="U58" s="26"/>
      <c r="V58" s="28">
        <v>1739</v>
      </c>
      <c r="W58" s="23"/>
      <c r="X58" s="27">
        <v>34652123000</v>
      </c>
      <c r="Y58" s="23"/>
      <c r="Z58" s="27">
        <v>45462758389.460503</v>
      </c>
      <c r="AB58" s="74">
        <f t="shared" si="0"/>
        <v>4.5850444860507503E-2</v>
      </c>
    </row>
    <row r="59" spans="1:28" ht="21.75" customHeight="1">
      <c r="A59" s="101" t="s">
        <v>68</v>
      </c>
      <c r="B59" s="101"/>
      <c r="C59" s="101"/>
      <c r="E59" s="102">
        <v>50000</v>
      </c>
      <c r="F59" s="102"/>
      <c r="G59" s="23"/>
      <c r="H59" s="27">
        <v>626067954</v>
      </c>
      <c r="I59" s="23"/>
      <c r="J59" s="27">
        <v>656073000</v>
      </c>
      <c r="K59" s="23"/>
      <c r="L59" s="81">
        <v>0</v>
      </c>
      <c r="M59" s="30"/>
      <c r="N59" s="29">
        <v>0</v>
      </c>
      <c r="O59" s="23"/>
      <c r="P59" s="29">
        <v>0</v>
      </c>
      <c r="Q59" s="30"/>
      <c r="R59" s="29">
        <v>0</v>
      </c>
      <c r="S59" s="23"/>
      <c r="T59" s="28">
        <v>50000</v>
      </c>
      <c r="U59" s="26"/>
      <c r="V59" s="28">
        <v>11180</v>
      </c>
      <c r="W59" s="23"/>
      <c r="X59" s="27">
        <v>626067954</v>
      </c>
      <c r="Y59" s="23"/>
      <c r="Z59" s="27">
        <v>555673950</v>
      </c>
      <c r="AB59" s="74">
        <f t="shared" si="0"/>
        <v>5.6041249381827809E-4</v>
      </c>
    </row>
    <row r="60" spans="1:28" ht="21.75" customHeight="1">
      <c r="A60" s="101" t="s">
        <v>69</v>
      </c>
      <c r="B60" s="101"/>
      <c r="C60" s="101"/>
      <c r="E60" s="102">
        <v>305300</v>
      </c>
      <c r="F60" s="102"/>
      <c r="G60" s="23"/>
      <c r="H60" s="27">
        <v>15309418059</v>
      </c>
      <c r="I60" s="23"/>
      <c r="J60" s="27">
        <v>18375923805.75</v>
      </c>
      <c r="K60" s="23"/>
      <c r="L60" s="81">
        <v>0</v>
      </c>
      <c r="M60" s="23"/>
      <c r="N60" s="29">
        <v>0</v>
      </c>
      <c r="O60" s="23"/>
      <c r="P60" s="29">
        <v>0</v>
      </c>
      <c r="Q60" s="30"/>
      <c r="R60" s="29">
        <v>0</v>
      </c>
      <c r="S60" s="23"/>
      <c r="T60" s="28">
        <v>3432565</v>
      </c>
      <c r="U60" s="26"/>
      <c r="V60" s="28">
        <v>4772</v>
      </c>
      <c r="W60" s="23"/>
      <c r="X60" s="27">
        <v>15309418059</v>
      </c>
      <c r="Y60" s="23"/>
      <c r="Z60" s="27">
        <v>16282737988.929001</v>
      </c>
      <c r="AB60" s="74">
        <f t="shared" si="0"/>
        <v>1.6421590039564237E-2</v>
      </c>
    </row>
    <row r="61" spans="1:28" ht="21.75" customHeight="1">
      <c r="A61" s="99" t="s">
        <v>70</v>
      </c>
      <c r="B61" s="99"/>
      <c r="C61" s="99"/>
      <c r="D61" s="15"/>
      <c r="E61" s="102">
        <v>4472601</v>
      </c>
      <c r="F61" s="105"/>
      <c r="G61" s="23"/>
      <c r="H61" s="31">
        <v>18643798763</v>
      </c>
      <c r="I61" s="23"/>
      <c r="J61" s="31">
        <v>32500179765.8055</v>
      </c>
      <c r="K61" s="23"/>
      <c r="L61" s="32">
        <v>0</v>
      </c>
      <c r="M61" s="23"/>
      <c r="N61" s="32">
        <v>0</v>
      </c>
      <c r="O61" s="23"/>
      <c r="P61" s="33">
        <v>-400000</v>
      </c>
      <c r="Q61" s="23"/>
      <c r="R61" s="31">
        <v>2544768007</v>
      </c>
      <c r="S61" s="23"/>
      <c r="T61" s="34">
        <v>4072601</v>
      </c>
      <c r="U61" s="26"/>
      <c r="V61" s="34">
        <v>7080</v>
      </c>
      <c r="W61" s="23"/>
      <c r="X61" s="31">
        <v>16976420093</v>
      </c>
      <c r="Y61" s="23"/>
      <c r="Z61" s="31">
        <v>28662452690.273998</v>
      </c>
      <c r="AB61" s="74">
        <f t="shared" si="0"/>
        <v>2.8906873520172873E-2</v>
      </c>
    </row>
    <row r="62" spans="1:28" s="16" customFormat="1" ht="21.75" customHeight="1" thickBot="1">
      <c r="A62" s="98"/>
      <c r="B62" s="98"/>
      <c r="C62" s="98"/>
      <c r="D62" s="43"/>
      <c r="E62" s="109"/>
      <c r="F62" s="109"/>
      <c r="G62" s="35"/>
      <c r="H62" s="37">
        <f>SUM(H9:H61)</f>
        <v>808284384921</v>
      </c>
      <c r="I62" s="35"/>
      <c r="J62" s="37">
        <f>SUM(J9:J61)</f>
        <v>1134873575807.9143</v>
      </c>
      <c r="K62" s="35"/>
      <c r="L62" s="36"/>
      <c r="M62" s="35"/>
      <c r="N62" s="36"/>
      <c r="O62" s="35"/>
      <c r="P62" s="36"/>
      <c r="Q62" s="35"/>
      <c r="R62" s="37">
        <f>SUM(R9:R61)</f>
        <v>160219735244</v>
      </c>
      <c r="S62" s="35"/>
      <c r="T62" s="38"/>
      <c r="U62" s="39"/>
      <c r="V62" s="38"/>
      <c r="W62" s="35"/>
      <c r="X62" s="37">
        <f>SUM(X9:X61)</f>
        <v>708323857059</v>
      </c>
      <c r="Y62" s="35"/>
      <c r="Z62" s="37">
        <f>SUM(Z9:Z61)</f>
        <v>901049176843.76123</v>
      </c>
      <c r="AB62" s="75">
        <f>SUM(AB9:AB61)</f>
        <v>0.90873292917171822</v>
      </c>
    </row>
    <row r="63" spans="1:28" ht="16.5" thickTop="1"/>
    <row r="64" spans="1:28"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40"/>
      <c r="Y64" s="40"/>
      <c r="Z64" s="40"/>
    </row>
    <row r="65" spans="6:26">
      <c r="F65" s="85"/>
      <c r="G65" s="85"/>
      <c r="H65" s="86">
        <v>808284384921</v>
      </c>
      <c r="I65" s="86"/>
      <c r="J65" s="86">
        <v>1134873575807.9146</v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40">
        <v>708225646499</v>
      </c>
      <c r="Y65" s="40"/>
      <c r="Z65" s="41">
        <v>708225646499</v>
      </c>
    </row>
    <row r="66" spans="6:26">
      <c r="F66" s="85"/>
      <c r="G66" s="85"/>
      <c r="H66" s="86">
        <f>H62-H65</f>
        <v>0</v>
      </c>
      <c r="I66" s="86"/>
      <c r="J66" s="86">
        <f>J62-J65</f>
        <v>0</v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40">
        <v>98210560</v>
      </c>
      <c r="Y66" s="40"/>
      <c r="Z66" s="41">
        <v>192623310226</v>
      </c>
    </row>
    <row r="67" spans="6:26">
      <c r="F67" s="85"/>
      <c r="G67" s="85"/>
      <c r="H67" s="86">
        <v>808186174361</v>
      </c>
      <c r="I67" s="86"/>
      <c r="J67" s="86">
        <v>98210560</v>
      </c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3">
        <f>SUM(X65:X66)</f>
        <v>708323857059</v>
      </c>
      <c r="Y67" s="40"/>
      <c r="Z67" s="41">
        <v>102009559</v>
      </c>
    </row>
    <row r="68" spans="6:26">
      <c r="F68" s="85"/>
      <c r="G68" s="85"/>
      <c r="H68" s="86">
        <v>98210560</v>
      </c>
      <c r="I68" s="86"/>
      <c r="J68" s="86">
        <v>808186174361</v>
      </c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3">
        <f>X67-X62</f>
        <v>0</v>
      </c>
      <c r="Y68" s="40"/>
      <c r="Z68" s="41">
        <v>98210560</v>
      </c>
    </row>
    <row r="69" spans="6:26">
      <c r="F69" s="85"/>
      <c r="G69" s="85"/>
      <c r="H69" s="86">
        <f>SUM(H67:H68)</f>
        <v>808284384921</v>
      </c>
      <c r="I69" s="86"/>
      <c r="J69" s="86">
        <v>326496684764</v>
      </c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40"/>
      <c r="Y69" s="40"/>
      <c r="Z69" s="41">
        <f>SUM(Z65:Z68)</f>
        <v>901049176844</v>
      </c>
    </row>
    <row r="70" spans="6:26">
      <c r="F70" s="85"/>
      <c r="G70" s="85"/>
      <c r="H70" s="86"/>
      <c r="I70" s="86"/>
      <c r="J70" s="86">
        <v>92506123</v>
      </c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40"/>
      <c r="Y70" s="40"/>
      <c r="Z70" s="41">
        <f>Z69-Z62</f>
        <v>0.23876953125</v>
      </c>
    </row>
    <row r="71" spans="6:26">
      <c r="F71" s="85"/>
      <c r="G71" s="85"/>
      <c r="H71" s="86"/>
      <c r="I71" s="86"/>
      <c r="J71" s="86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40"/>
      <c r="Y71" s="40"/>
      <c r="Z71" s="40"/>
    </row>
    <row r="72" spans="6:26">
      <c r="F72" s="85"/>
      <c r="G72" s="85"/>
      <c r="H72" s="86"/>
      <c r="I72" s="86"/>
      <c r="J72" s="86">
        <f>SUM(J67:J71)</f>
        <v>1134873575808</v>
      </c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6:26"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6:26">
      <c r="F74" s="84"/>
      <c r="G74" s="84"/>
      <c r="H74" s="84"/>
      <c r="I74" s="84"/>
      <c r="J74" s="87">
        <f>J72-J62</f>
        <v>8.5693359375E-2</v>
      </c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6:26"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</sheetData>
  <mergeCells count="128">
    <mergeCell ref="L7:N7"/>
    <mergeCell ref="P7:R7"/>
    <mergeCell ref="A62:C62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E62:F62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8:C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V7:V8"/>
    <mergeCell ref="X7:X8"/>
    <mergeCell ref="Z7:Z8"/>
    <mergeCell ref="AB7:AB8"/>
    <mergeCell ref="T7:T8"/>
    <mergeCell ref="J7:J8"/>
    <mergeCell ref="H7:H8"/>
    <mergeCell ref="F7:F8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K15" sqref="K1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5" spans="1:25" ht="24">
      <c r="A5" s="103" t="s">
        <v>230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7" spans="1:25" ht="21">
      <c r="E7" s="104" t="s">
        <v>127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Y7" s="2" t="s">
        <v>128</v>
      </c>
    </row>
    <row r="8" spans="1:25" ht="46.5" customHeight="1">
      <c r="A8" s="42"/>
      <c r="C8" s="2" t="s">
        <v>231</v>
      </c>
      <c r="E8" s="12" t="s">
        <v>75</v>
      </c>
      <c r="F8" s="3"/>
      <c r="G8" s="12" t="s">
        <v>12</v>
      </c>
      <c r="H8" s="3"/>
      <c r="I8" s="12" t="s">
        <v>74</v>
      </c>
      <c r="J8" s="3"/>
      <c r="K8" s="12" t="s">
        <v>232</v>
      </c>
      <c r="L8" s="3"/>
      <c r="M8" s="12" t="s">
        <v>233</v>
      </c>
      <c r="N8" s="3"/>
      <c r="O8" s="12" t="s">
        <v>234</v>
      </c>
      <c r="P8" s="3"/>
      <c r="Q8" s="12" t="s">
        <v>235</v>
      </c>
      <c r="R8" s="3"/>
      <c r="S8" s="12" t="s">
        <v>236</v>
      </c>
      <c r="T8" s="3"/>
      <c r="U8" s="12" t="s">
        <v>237</v>
      </c>
      <c r="V8" s="3"/>
      <c r="W8" s="12" t="s">
        <v>238</v>
      </c>
      <c r="Y8" s="12" t="s">
        <v>238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73"/>
  <sheetViews>
    <sheetView rightToLeft="1" topLeftCell="A41" workbookViewId="0">
      <selection activeCell="E63" sqref="E63:I70"/>
    </sheetView>
  </sheetViews>
  <sheetFormatPr defaultRowHeight="12.75"/>
  <cols>
    <col min="1" max="1" width="23.7109375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8.28515625" bestFit="1" customWidth="1"/>
    <col min="8" max="8" width="1.28515625" customWidth="1"/>
    <col min="9" max="9" width="18" customWidth="1"/>
    <col min="10" max="10" width="1.28515625" customWidth="1"/>
    <col min="11" max="11" width="12.7109375" customWidth="1"/>
    <col min="12" max="12" width="1.28515625" customWidth="1"/>
    <col min="13" max="13" width="17" bestFit="1" customWidth="1"/>
    <col min="14" max="14" width="1.28515625" customWidth="1"/>
    <col min="15" max="15" width="18.42578125" bestFit="1" customWidth="1"/>
    <col min="16" max="16" width="1.28515625" customWidth="1"/>
    <col min="17" max="17" width="15.28515625" customWidth="1"/>
    <col min="18" max="18" width="1.28515625" customWidth="1"/>
    <col min="19" max="19" width="0.28515625" customWidth="1"/>
    <col min="22" max="22" width="11.5703125" bestFit="1" customWidth="1"/>
  </cols>
  <sheetData>
    <row r="1" spans="1:18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8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5" spans="1:18" ht="24">
      <c r="A5" s="103" t="s">
        <v>239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21">
      <c r="A6" s="98"/>
      <c r="C6" s="104" t="s">
        <v>127</v>
      </c>
      <c r="D6" s="104"/>
      <c r="E6" s="104"/>
      <c r="F6" s="104"/>
      <c r="G6" s="104"/>
      <c r="H6" s="104"/>
      <c r="I6" s="98"/>
      <c r="K6" s="104" t="s">
        <v>128</v>
      </c>
      <c r="L6" s="104"/>
      <c r="M6" s="104"/>
      <c r="N6" s="104"/>
      <c r="O6" s="104"/>
      <c r="P6" s="104"/>
      <c r="Q6" s="98"/>
      <c r="R6" s="98"/>
    </row>
    <row r="7" spans="1:18" ht="42">
      <c r="A7" s="98"/>
      <c r="C7" s="12" t="s">
        <v>12</v>
      </c>
      <c r="D7" s="3"/>
      <c r="E7" s="12" t="s">
        <v>14</v>
      </c>
      <c r="F7" s="3"/>
      <c r="G7" s="12" t="s">
        <v>228</v>
      </c>
      <c r="H7" s="3"/>
      <c r="I7" s="60" t="s">
        <v>240</v>
      </c>
      <c r="K7" s="12" t="s">
        <v>12</v>
      </c>
      <c r="L7" s="3"/>
      <c r="M7" s="12" t="s">
        <v>14</v>
      </c>
      <c r="N7" s="3"/>
      <c r="O7" s="12" t="s">
        <v>228</v>
      </c>
      <c r="P7" s="3"/>
      <c r="Q7" s="120" t="s">
        <v>240</v>
      </c>
      <c r="R7" s="120"/>
    </row>
    <row r="8" spans="1:18" ht="18.75">
      <c r="A8" s="45" t="s">
        <v>66</v>
      </c>
      <c r="C8" s="25">
        <v>247253</v>
      </c>
      <c r="D8" s="56"/>
      <c r="E8" s="24">
        <v>2666733014</v>
      </c>
      <c r="F8" s="56"/>
      <c r="G8" s="24">
        <v>-2819117758</v>
      </c>
      <c r="H8" s="56"/>
      <c r="I8" s="33">
        <f>E8+G8</f>
        <v>-152384744</v>
      </c>
      <c r="J8" s="56"/>
      <c r="K8" s="58">
        <v>247253</v>
      </c>
      <c r="L8" s="56"/>
      <c r="M8" s="24">
        <v>2666733014</v>
      </c>
      <c r="N8" s="56"/>
      <c r="O8" s="24">
        <v>-2943333051</v>
      </c>
      <c r="P8" s="56"/>
      <c r="Q8" s="121">
        <f>M8+O8</f>
        <v>-276600037</v>
      </c>
      <c r="R8" s="121"/>
    </row>
    <row r="9" spans="1:18" ht="18.75">
      <c r="A9" s="7" t="s">
        <v>46</v>
      </c>
      <c r="C9" s="28">
        <v>600000</v>
      </c>
      <c r="D9" s="56"/>
      <c r="E9" s="27">
        <v>11958421500</v>
      </c>
      <c r="F9" s="56"/>
      <c r="G9" s="27">
        <v>-12988257300</v>
      </c>
      <c r="H9" s="56"/>
      <c r="I9" s="59">
        <f t="shared" ref="I9:I59" si="0">E9+G9</f>
        <v>-1029835800</v>
      </c>
      <c r="J9" s="56"/>
      <c r="K9" s="29">
        <v>600000</v>
      </c>
      <c r="L9" s="56"/>
      <c r="M9" s="27">
        <v>11958421500</v>
      </c>
      <c r="N9" s="56"/>
      <c r="O9" s="27">
        <v>-13670175600</v>
      </c>
      <c r="P9" s="56"/>
      <c r="Q9" s="121">
        <f t="shared" ref="Q9:Q59" si="1">M9+O9</f>
        <v>-1711754100</v>
      </c>
      <c r="R9" s="121"/>
    </row>
    <row r="10" spans="1:18" ht="18.75">
      <c r="A10" s="7" t="s">
        <v>36</v>
      </c>
      <c r="C10" s="28">
        <v>428500</v>
      </c>
      <c r="D10" s="56"/>
      <c r="E10" s="27">
        <v>20062265017</v>
      </c>
      <c r="F10" s="56"/>
      <c r="G10" s="27">
        <v>-22085529536</v>
      </c>
      <c r="H10" s="56"/>
      <c r="I10" s="59">
        <f t="shared" si="0"/>
        <v>-2023264519</v>
      </c>
      <c r="J10" s="56"/>
      <c r="K10" s="29">
        <v>428500</v>
      </c>
      <c r="L10" s="56"/>
      <c r="M10" s="27">
        <v>20062265017</v>
      </c>
      <c r="N10" s="56"/>
      <c r="O10" s="27">
        <v>-18306601308</v>
      </c>
      <c r="P10" s="56"/>
      <c r="Q10" s="121">
        <f t="shared" si="1"/>
        <v>1755663709</v>
      </c>
      <c r="R10" s="121"/>
    </row>
    <row r="11" spans="1:18" ht="18.75">
      <c r="A11" s="7" t="s">
        <v>56</v>
      </c>
      <c r="C11" s="28">
        <v>250000</v>
      </c>
      <c r="D11" s="56"/>
      <c r="E11" s="27">
        <v>1715233275</v>
      </c>
      <c r="F11" s="56"/>
      <c r="G11" s="27">
        <v>-1938397500</v>
      </c>
      <c r="H11" s="56"/>
      <c r="I11" s="59">
        <f t="shared" si="0"/>
        <v>-223164225</v>
      </c>
      <c r="J11" s="56"/>
      <c r="K11" s="29">
        <v>250000</v>
      </c>
      <c r="L11" s="56"/>
      <c r="M11" s="27">
        <v>1715233275</v>
      </c>
      <c r="N11" s="56"/>
      <c r="O11" s="27">
        <v>-1824905501</v>
      </c>
      <c r="P11" s="56"/>
      <c r="Q11" s="121">
        <f t="shared" si="1"/>
        <v>-109672226</v>
      </c>
      <c r="R11" s="121"/>
    </row>
    <row r="12" spans="1:18" ht="18.75">
      <c r="A12" s="7" t="s">
        <v>55</v>
      </c>
      <c r="C12" s="28">
        <v>7317981</v>
      </c>
      <c r="D12" s="56"/>
      <c r="E12" s="27">
        <v>18418879581</v>
      </c>
      <c r="F12" s="56"/>
      <c r="G12" s="27">
        <v>-19802380779</v>
      </c>
      <c r="H12" s="56"/>
      <c r="I12" s="59">
        <f t="shared" si="0"/>
        <v>-1383501198</v>
      </c>
      <c r="J12" s="56"/>
      <c r="K12" s="29">
        <v>7317981</v>
      </c>
      <c r="L12" s="56"/>
      <c r="M12" s="27">
        <v>18418879581</v>
      </c>
      <c r="N12" s="56"/>
      <c r="O12" s="27">
        <v>-35659300039</v>
      </c>
      <c r="P12" s="56"/>
      <c r="Q12" s="121">
        <f t="shared" si="1"/>
        <v>-17240420458</v>
      </c>
      <c r="R12" s="121"/>
    </row>
    <row r="13" spans="1:18" ht="18.75">
      <c r="A13" s="7" t="s">
        <v>54</v>
      </c>
      <c r="C13" s="28">
        <v>1100000</v>
      </c>
      <c r="D13" s="56"/>
      <c r="E13" s="27">
        <v>72135226350</v>
      </c>
      <c r="F13" s="56"/>
      <c r="G13" s="27">
        <v>-74672041950</v>
      </c>
      <c r="H13" s="56"/>
      <c r="I13" s="59">
        <f t="shared" si="0"/>
        <v>-2536815600</v>
      </c>
      <c r="J13" s="56"/>
      <c r="K13" s="29">
        <v>1100000</v>
      </c>
      <c r="L13" s="56"/>
      <c r="M13" s="27">
        <v>72135226350</v>
      </c>
      <c r="N13" s="56"/>
      <c r="O13" s="27">
        <v>-63604590011</v>
      </c>
      <c r="P13" s="56"/>
      <c r="Q13" s="121">
        <f t="shared" si="1"/>
        <v>8530636339</v>
      </c>
      <c r="R13" s="121"/>
    </row>
    <row r="14" spans="1:18" ht="18.75">
      <c r="A14" s="7" t="s">
        <v>34</v>
      </c>
      <c r="C14" s="28">
        <v>10660149</v>
      </c>
      <c r="D14" s="56"/>
      <c r="E14" s="27">
        <v>16022242323</v>
      </c>
      <c r="F14" s="56"/>
      <c r="G14" s="27">
        <v>-17982635729</v>
      </c>
      <c r="H14" s="56"/>
      <c r="I14" s="59">
        <f t="shared" si="0"/>
        <v>-1960393406</v>
      </c>
      <c r="J14" s="56"/>
      <c r="K14" s="29">
        <v>10660149</v>
      </c>
      <c r="L14" s="56"/>
      <c r="M14" s="27">
        <v>16022242323</v>
      </c>
      <c r="N14" s="56"/>
      <c r="O14" s="27">
        <v>-17366735140</v>
      </c>
      <c r="P14" s="56"/>
      <c r="Q14" s="121">
        <f t="shared" si="1"/>
        <v>-1344492817</v>
      </c>
      <c r="R14" s="121"/>
    </row>
    <row r="15" spans="1:18" ht="18.75">
      <c r="A15" s="7" t="s">
        <v>32</v>
      </c>
      <c r="C15" s="28">
        <v>100000</v>
      </c>
      <c r="D15" s="56"/>
      <c r="E15" s="27">
        <v>3504026250</v>
      </c>
      <c r="F15" s="56"/>
      <c r="G15" s="27">
        <v>-3382478207</v>
      </c>
      <c r="H15" s="56"/>
      <c r="I15" s="59">
        <f t="shared" si="0"/>
        <v>121548043</v>
      </c>
      <c r="J15" s="56"/>
      <c r="K15" s="29">
        <v>100000</v>
      </c>
      <c r="L15" s="56"/>
      <c r="M15" s="27">
        <v>3504026250</v>
      </c>
      <c r="N15" s="56"/>
      <c r="O15" s="27">
        <v>-2651405291</v>
      </c>
      <c r="P15" s="56"/>
      <c r="Q15" s="121">
        <f t="shared" si="1"/>
        <v>852620959</v>
      </c>
      <c r="R15" s="121"/>
    </row>
    <row r="16" spans="1:18" ht="18.75">
      <c r="A16" s="7" t="s">
        <v>64</v>
      </c>
      <c r="C16" s="28">
        <v>350000</v>
      </c>
      <c r="D16" s="56"/>
      <c r="E16" s="27">
        <v>1725670800</v>
      </c>
      <c r="F16" s="56"/>
      <c r="G16" s="27">
        <v>-1843962750</v>
      </c>
      <c r="H16" s="56"/>
      <c r="I16" s="59">
        <f t="shared" si="0"/>
        <v>-118291950</v>
      </c>
      <c r="J16" s="56"/>
      <c r="K16" s="29">
        <v>350000</v>
      </c>
      <c r="L16" s="56"/>
      <c r="M16" s="27">
        <v>1725670800</v>
      </c>
      <c r="N16" s="56"/>
      <c r="O16" s="27">
        <v>-1819608525</v>
      </c>
      <c r="P16" s="56"/>
      <c r="Q16" s="121">
        <f t="shared" si="1"/>
        <v>-93937725</v>
      </c>
      <c r="R16" s="121"/>
    </row>
    <row r="17" spans="1:18" ht="18.75">
      <c r="A17" s="7" t="s">
        <v>19</v>
      </c>
      <c r="C17" s="28">
        <v>245000</v>
      </c>
      <c r="D17" s="56"/>
      <c r="E17" s="27">
        <v>1799777227</v>
      </c>
      <c r="F17" s="56"/>
      <c r="G17" s="27">
        <v>-1994611027</v>
      </c>
      <c r="H17" s="56"/>
      <c r="I17" s="59">
        <f t="shared" si="0"/>
        <v>-194833800</v>
      </c>
      <c r="J17" s="56"/>
      <c r="K17" s="29">
        <v>245000</v>
      </c>
      <c r="L17" s="56"/>
      <c r="M17" s="27">
        <v>1799777227</v>
      </c>
      <c r="N17" s="56"/>
      <c r="O17" s="27">
        <v>-1788422413</v>
      </c>
      <c r="P17" s="56"/>
      <c r="Q17" s="121">
        <f t="shared" si="1"/>
        <v>11354814</v>
      </c>
      <c r="R17" s="121"/>
    </row>
    <row r="18" spans="1:18" ht="18.75">
      <c r="A18" s="7" t="s">
        <v>30</v>
      </c>
      <c r="C18" s="28">
        <v>4000000</v>
      </c>
      <c r="D18" s="56"/>
      <c r="E18" s="27">
        <v>13527032400</v>
      </c>
      <c r="F18" s="56"/>
      <c r="G18" s="27">
        <v>-15364100466</v>
      </c>
      <c r="H18" s="56"/>
      <c r="I18" s="59">
        <f t="shared" si="0"/>
        <v>-1837068066</v>
      </c>
      <c r="J18" s="56"/>
      <c r="K18" s="29">
        <v>4000000</v>
      </c>
      <c r="L18" s="56"/>
      <c r="M18" s="27">
        <v>13527032400</v>
      </c>
      <c r="N18" s="56"/>
      <c r="O18" s="27">
        <v>-14046504299</v>
      </c>
      <c r="P18" s="56"/>
      <c r="Q18" s="121">
        <f t="shared" si="1"/>
        <v>-519471899</v>
      </c>
      <c r="R18" s="121"/>
    </row>
    <row r="19" spans="1:18" ht="18.75">
      <c r="A19" s="7" t="s">
        <v>53</v>
      </c>
      <c r="C19" s="28">
        <v>1268806</v>
      </c>
      <c r="D19" s="56"/>
      <c r="E19" s="27">
        <v>24644954048</v>
      </c>
      <c r="F19" s="56"/>
      <c r="G19" s="27">
        <v>-23362743588</v>
      </c>
      <c r="H19" s="56"/>
      <c r="I19" s="59">
        <f t="shared" si="0"/>
        <v>1282210460</v>
      </c>
      <c r="J19" s="56"/>
      <c r="K19" s="29">
        <v>1268806</v>
      </c>
      <c r="L19" s="56"/>
      <c r="M19" s="27">
        <v>24644954048</v>
      </c>
      <c r="N19" s="56"/>
      <c r="O19" s="27">
        <v>-24663078494</v>
      </c>
      <c r="P19" s="56"/>
      <c r="Q19" s="121">
        <f t="shared" si="1"/>
        <v>-18124446</v>
      </c>
      <c r="R19" s="121"/>
    </row>
    <row r="20" spans="1:18" ht="18.75">
      <c r="A20" s="7" t="s">
        <v>60</v>
      </c>
      <c r="C20" s="28">
        <v>3280000</v>
      </c>
      <c r="D20" s="56"/>
      <c r="E20" s="27">
        <v>26377315560</v>
      </c>
      <c r="F20" s="56"/>
      <c r="G20" s="27">
        <v>-28887888240</v>
      </c>
      <c r="H20" s="56"/>
      <c r="I20" s="59">
        <f t="shared" si="0"/>
        <v>-2510572680</v>
      </c>
      <c r="J20" s="56"/>
      <c r="K20" s="29">
        <v>3280000</v>
      </c>
      <c r="L20" s="56"/>
      <c r="M20" s="27">
        <v>26377315560</v>
      </c>
      <c r="N20" s="56"/>
      <c r="O20" s="27">
        <v>-29974190258</v>
      </c>
      <c r="P20" s="56"/>
      <c r="Q20" s="121">
        <f t="shared" si="1"/>
        <v>-3596874698</v>
      </c>
      <c r="R20" s="121"/>
    </row>
    <row r="21" spans="1:18" ht="18.75">
      <c r="A21" s="7" t="s">
        <v>41</v>
      </c>
      <c r="C21" s="28">
        <v>650000</v>
      </c>
      <c r="D21" s="56"/>
      <c r="E21" s="27">
        <v>18724919850</v>
      </c>
      <c r="F21" s="56"/>
      <c r="G21" s="27">
        <v>-22317416550</v>
      </c>
      <c r="H21" s="56"/>
      <c r="I21" s="59">
        <f t="shared" si="0"/>
        <v>-3592496700</v>
      </c>
      <c r="J21" s="56"/>
      <c r="K21" s="29">
        <v>650000</v>
      </c>
      <c r="L21" s="56"/>
      <c r="M21" s="27">
        <v>18724919850</v>
      </c>
      <c r="N21" s="56"/>
      <c r="O21" s="27">
        <v>-20168699200</v>
      </c>
      <c r="P21" s="56"/>
      <c r="Q21" s="121">
        <f t="shared" si="1"/>
        <v>-1443779350</v>
      </c>
      <c r="R21" s="121"/>
    </row>
    <row r="22" spans="1:18" ht="18.75">
      <c r="A22" s="7" t="s">
        <v>49</v>
      </c>
      <c r="C22" s="28">
        <v>200000</v>
      </c>
      <c r="D22" s="56"/>
      <c r="E22" s="27">
        <v>6377824800</v>
      </c>
      <c r="F22" s="56"/>
      <c r="G22" s="27">
        <v>-6365896200</v>
      </c>
      <c r="H22" s="56"/>
      <c r="I22" s="59">
        <f t="shared" si="0"/>
        <v>11928600</v>
      </c>
      <c r="J22" s="56"/>
      <c r="K22" s="29">
        <v>200000</v>
      </c>
      <c r="L22" s="56"/>
      <c r="M22" s="27">
        <v>6377824800</v>
      </c>
      <c r="N22" s="56"/>
      <c r="O22" s="27">
        <v>-6928423606</v>
      </c>
      <c r="P22" s="56"/>
      <c r="Q22" s="121">
        <f t="shared" si="1"/>
        <v>-550598806</v>
      </c>
      <c r="R22" s="121"/>
    </row>
    <row r="23" spans="1:18" ht="18.75">
      <c r="A23" s="7" t="s">
        <v>52</v>
      </c>
      <c r="C23" s="28">
        <v>144172</v>
      </c>
      <c r="D23" s="56"/>
      <c r="E23" s="27">
        <v>18414438551</v>
      </c>
      <c r="F23" s="56"/>
      <c r="G23" s="27">
        <v>-26215448316</v>
      </c>
      <c r="H23" s="56"/>
      <c r="I23" s="59">
        <f t="shared" si="0"/>
        <v>-7801009765</v>
      </c>
      <c r="J23" s="56"/>
      <c r="K23" s="29">
        <v>144172</v>
      </c>
      <c r="L23" s="56"/>
      <c r="M23" s="27">
        <v>18414438551</v>
      </c>
      <c r="N23" s="56"/>
      <c r="O23" s="27">
        <v>-8471300980</v>
      </c>
      <c r="P23" s="56"/>
      <c r="Q23" s="121">
        <f t="shared" si="1"/>
        <v>9943137571</v>
      </c>
      <c r="R23" s="121"/>
    </row>
    <row r="24" spans="1:18" ht="18.75">
      <c r="A24" s="7" t="s">
        <v>29</v>
      </c>
      <c r="C24" s="28">
        <v>4600000</v>
      </c>
      <c r="D24" s="56"/>
      <c r="E24" s="27">
        <v>15775573500</v>
      </c>
      <c r="F24" s="56"/>
      <c r="G24" s="27">
        <v>-18395690490</v>
      </c>
      <c r="H24" s="56"/>
      <c r="I24" s="59">
        <f t="shared" si="0"/>
        <v>-2620116990</v>
      </c>
      <c r="J24" s="56"/>
      <c r="K24" s="29">
        <v>4600000</v>
      </c>
      <c r="L24" s="56"/>
      <c r="M24" s="27">
        <v>15775573500</v>
      </c>
      <c r="N24" s="56"/>
      <c r="O24" s="27">
        <v>-16934032351</v>
      </c>
      <c r="P24" s="56"/>
      <c r="Q24" s="121">
        <f t="shared" si="1"/>
        <v>-1158458851</v>
      </c>
      <c r="R24" s="121"/>
    </row>
    <row r="25" spans="1:18" ht="18.75">
      <c r="A25" s="7" t="s">
        <v>18</v>
      </c>
      <c r="C25" s="28">
        <v>1800000</v>
      </c>
      <c r="D25" s="56"/>
      <c r="E25" s="27">
        <v>17499256200</v>
      </c>
      <c r="F25" s="56"/>
      <c r="G25" s="27">
        <v>-19986369300</v>
      </c>
      <c r="H25" s="56"/>
      <c r="I25" s="59">
        <f t="shared" si="0"/>
        <v>-2487113100</v>
      </c>
      <c r="J25" s="56"/>
      <c r="K25" s="29">
        <v>1800000</v>
      </c>
      <c r="L25" s="56"/>
      <c r="M25" s="27">
        <v>17499256200</v>
      </c>
      <c r="N25" s="56"/>
      <c r="O25" s="27">
        <v>-19638207270</v>
      </c>
      <c r="P25" s="56"/>
      <c r="Q25" s="121">
        <f t="shared" si="1"/>
        <v>-2138951070</v>
      </c>
      <c r="R25" s="121"/>
    </row>
    <row r="26" spans="1:18" ht="18.75">
      <c r="A26" s="7" t="s">
        <v>50</v>
      </c>
      <c r="C26" s="28">
        <v>693476</v>
      </c>
      <c r="D26" s="56"/>
      <c r="E26" s="27">
        <v>19784339770</v>
      </c>
      <c r="F26" s="56"/>
      <c r="G26" s="27">
        <v>-23562715471</v>
      </c>
      <c r="H26" s="56"/>
      <c r="I26" s="59">
        <f t="shared" si="0"/>
        <v>-3778375701</v>
      </c>
      <c r="J26" s="56"/>
      <c r="K26" s="29">
        <v>693476</v>
      </c>
      <c r="L26" s="56"/>
      <c r="M26" s="27">
        <v>19784339770</v>
      </c>
      <c r="N26" s="56"/>
      <c r="O26" s="27">
        <v>-15717175846</v>
      </c>
      <c r="P26" s="56"/>
      <c r="Q26" s="121">
        <f t="shared" si="1"/>
        <v>4067163924</v>
      </c>
      <c r="R26" s="121"/>
    </row>
    <row r="27" spans="1:18" ht="18.75">
      <c r="A27" s="7" t="s">
        <v>63</v>
      </c>
      <c r="C27" s="28">
        <v>4000999</v>
      </c>
      <c r="D27" s="56"/>
      <c r="E27" s="27">
        <v>26846053127</v>
      </c>
      <c r="F27" s="56"/>
      <c r="G27" s="27">
        <v>-28045397864</v>
      </c>
      <c r="H27" s="56"/>
      <c r="I27" s="59">
        <f t="shared" si="0"/>
        <v>-1199344737</v>
      </c>
      <c r="J27" s="56"/>
      <c r="K27" s="29">
        <v>4000999</v>
      </c>
      <c r="L27" s="56"/>
      <c r="M27" s="27">
        <v>26846053127</v>
      </c>
      <c r="N27" s="56"/>
      <c r="O27" s="27">
        <v>-24736421140</v>
      </c>
      <c r="P27" s="56"/>
      <c r="Q27" s="121">
        <f t="shared" si="1"/>
        <v>2109631987</v>
      </c>
      <c r="R27" s="121"/>
    </row>
    <row r="28" spans="1:18" ht="18.75">
      <c r="A28" s="7" t="s">
        <v>42</v>
      </c>
      <c r="C28" s="28">
        <v>595000</v>
      </c>
      <c r="D28" s="56"/>
      <c r="E28" s="27">
        <v>21588280875</v>
      </c>
      <c r="F28" s="56"/>
      <c r="G28" s="27">
        <v>-23096503237</v>
      </c>
      <c r="H28" s="56"/>
      <c r="I28" s="59">
        <f t="shared" si="0"/>
        <v>-1508222362</v>
      </c>
      <c r="J28" s="56"/>
      <c r="K28" s="29">
        <v>595000</v>
      </c>
      <c r="L28" s="56"/>
      <c r="M28" s="27">
        <v>21588280875</v>
      </c>
      <c r="N28" s="56"/>
      <c r="O28" s="27">
        <v>-11029405607</v>
      </c>
      <c r="P28" s="56"/>
      <c r="Q28" s="121">
        <f t="shared" si="1"/>
        <v>10558875268</v>
      </c>
      <c r="R28" s="121"/>
    </row>
    <row r="29" spans="1:18" ht="18.75">
      <c r="A29" s="7" t="s">
        <v>33</v>
      </c>
      <c r="C29" s="28">
        <v>250000</v>
      </c>
      <c r="D29" s="56"/>
      <c r="E29" s="27">
        <v>11804343750</v>
      </c>
      <c r="F29" s="56"/>
      <c r="G29" s="27">
        <v>-11083657500</v>
      </c>
      <c r="H29" s="56"/>
      <c r="I29" s="59">
        <f t="shared" si="0"/>
        <v>720686250</v>
      </c>
      <c r="J29" s="56"/>
      <c r="K29" s="29">
        <v>250000</v>
      </c>
      <c r="L29" s="56"/>
      <c r="M29" s="27">
        <v>11804343750</v>
      </c>
      <c r="N29" s="56"/>
      <c r="O29" s="27">
        <v>-11623044150</v>
      </c>
      <c r="P29" s="56"/>
      <c r="Q29" s="121">
        <f t="shared" si="1"/>
        <v>181299600</v>
      </c>
      <c r="R29" s="121"/>
    </row>
    <row r="30" spans="1:18" ht="18.75">
      <c r="A30" s="7" t="s">
        <v>70</v>
      </c>
      <c r="C30" s="28">
        <v>4072601</v>
      </c>
      <c r="D30" s="56"/>
      <c r="E30" s="27">
        <v>28662452690</v>
      </c>
      <c r="F30" s="56"/>
      <c r="G30" s="27">
        <v>-30665257131</v>
      </c>
      <c r="H30" s="56"/>
      <c r="I30" s="59">
        <f t="shared" si="0"/>
        <v>-2002804441</v>
      </c>
      <c r="J30" s="56"/>
      <c r="K30" s="29">
        <v>4072601</v>
      </c>
      <c r="L30" s="56"/>
      <c r="M30" s="27">
        <v>28662452690</v>
      </c>
      <c r="N30" s="56"/>
      <c r="O30" s="27">
        <v>-18682269366</v>
      </c>
      <c r="P30" s="56"/>
      <c r="Q30" s="121">
        <f t="shared" si="1"/>
        <v>9980183324</v>
      </c>
      <c r="R30" s="121"/>
    </row>
    <row r="31" spans="1:18" ht="18.75">
      <c r="A31" s="7" t="s">
        <v>58</v>
      </c>
      <c r="C31" s="28">
        <v>1206000</v>
      </c>
      <c r="D31" s="56"/>
      <c r="E31" s="27">
        <v>20931472278</v>
      </c>
      <c r="F31" s="56"/>
      <c r="G31" s="27">
        <v>-23365085607</v>
      </c>
      <c r="H31" s="56"/>
      <c r="I31" s="59">
        <f t="shared" si="0"/>
        <v>-2433613329</v>
      </c>
      <c r="J31" s="56"/>
      <c r="K31" s="29">
        <v>1206000</v>
      </c>
      <c r="L31" s="56"/>
      <c r="M31" s="27">
        <v>20931472278</v>
      </c>
      <c r="N31" s="56"/>
      <c r="O31" s="27">
        <v>-20026106994</v>
      </c>
      <c r="P31" s="56"/>
      <c r="Q31" s="121">
        <f t="shared" si="1"/>
        <v>905365284</v>
      </c>
      <c r="R31" s="121"/>
    </row>
    <row r="32" spans="1:18" ht="18.75">
      <c r="A32" s="7" t="s">
        <v>45</v>
      </c>
      <c r="C32" s="28">
        <v>1440000</v>
      </c>
      <c r="D32" s="56"/>
      <c r="E32" s="27">
        <v>5635547784</v>
      </c>
      <c r="F32" s="56"/>
      <c r="G32" s="27">
        <v>-6271103592</v>
      </c>
      <c r="H32" s="56"/>
      <c r="I32" s="59">
        <f t="shared" si="0"/>
        <v>-635555808</v>
      </c>
      <c r="J32" s="56"/>
      <c r="K32" s="29">
        <v>1440000</v>
      </c>
      <c r="L32" s="56"/>
      <c r="M32" s="27">
        <v>5635547784</v>
      </c>
      <c r="N32" s="56"/>
      <c r="O32" s="27">
        <v>-5980204800</v>
      </c>
      <c r="P32" s="56"/>
      <c r="Q32" s="121">
        <f t="shared" si="1"/>
        <v>-344657016</v>
      </c>
      <c r="R32" s="121"/>
    </row>
    <row r="33" spans="1:18" ht="18.75">
      <c r="A33" s="7" t="s">
        <v>65</v>
      </c>
      <c r="C33" s="28">
        <v>281250</v>
      </c>
      <c r="D33" s="56"/>
      <c r="E33" s="27">
        <v>5214102890</v>
      </c>
      <c r="F33" s="56"/>
      <c r="G33" s="27">
        <v>-5116251093</v>
      </c>
      <c r="H33" s="56"/>
      <c r="I33" s="59">
        <f t="shared" si="0"/>
        <v>97851797</v>
      </c>
      <c r="J33" s="56"/>
      <c r="K33" s="29">
        <v>281250</v>
      </c>
      <c r="L33" s="56"/>
      <c r="M33" s="27">
        <v>5214102890</v>
      </c>
      <c r="N33" s="56"/>
      <c r="O33" s="27">
        <v>-4498076250</v>
      </c>
      <c r="P33" s="56"/>
      <c r="Q33" s="121">
        <f t="shared" si="1"/>
        <v>716026640</v>
      </c>
      <c r="R33" s="121"/>
    </row>
    <row r="34" spans="1:18" ht="18.75">
      <c r="A34" s="7" t="s">
        <v>21</v>
      </c>
      <c r="C34" s="28">
        <v>1735520</v>
      </c>
      <c r="D34" s="56"/>
      <c r="E34" s="27">
        <v>24238970866</v>
      </c>
      <c r="F34" s="56"/>
      <c r="G34" s="27">
        <v>-29155631377</v>
      </c>
      <c r="H34" s="56"/>
      <c r="I34" s="59">
        <f t="shared" si="0"/>
        <v>-4916660511</v>
      </c>
      <c r="J34" s="56"/>
      <c r="K34" s="29">
        <v>1735520</v>
      </c>
      <c r="L34" s="56"/>
      <c r="M34" s="27">
        <v>24238970866</v>
      </c>
      <c r="N34" s="56"/>
      <c r="O34" s="27">
        <v>-24825536853</v>
      </c>
      <c r="P34" s="56"/>
      <c r="Q34" s="121">
        <f t="shared" si="1"/>
        <v>-586565987</v>
      </c>
      <c r="R34" s="121"/>
    </row>
    <row r="35" spans="1:18" ht="18.75">
      <c r="A35" s="7" t="s">
        <v>69</v>
      </c>
      <c r="C35" s="28">
        <v>3432565</v>
      </c>
      <c r="D35" s="56"/>
      <c r="E35" s="27">
        <v>16282737988</v>
      </c>
      <c r="F35" s="56"/>
      <c r="G35" s="27">
        <v>-18375923805</v>
      </c>
      <c r="H35" s="56"/>
      <c r="I35" s="59">
        <f t="shared" si="0"/>
        <v>-2093185817</v>
      </c>
      <c r="J35" s="56"/>
      <c r="K35" s="29">
        <v>3432565</v>
      </c>
      <c r="L35" s="56"/>
      <c r="M35" s="27">
        <v>16282737988</v>
      </c>
      <c r="N35" s="56"/>
      <c r="O35" s="27">
        <v>-15599050101</v>
      </c>
      <c r="P35" s="56"/>
      <c r="Q35" s="121">
        <f t="shared" si="1"/>
        <v>683687887</v>
      </c>
      <c r="R35" s="121"/>
    </row>
    <row r="36" spans="1:18" ht="18.75">
      <c r="A36" s="7" t="s">
        <v>48</v>
      </c>
      <c r="C36" s="28">
        <v>1200000</v>
      </c>
      <c r="D36" s="56"/>
      <c r="E36" s="27">
        <v>11284455600</v>
      </c>
      <c r="F36" s="56"/>
      <c r="G36" s="27">
        <v>-11534956200</v>
      </c>
      <c r="H36" s="56"/>
      <c r="I36" s="59">
        <f t="shared" si="0"/>
        <v>-250500600</v>
      </c>
      <c r="J36" s="56"/>
      <c r="K36" s="29">
        <v>1200000</v>
      </c>
      <c r="L36" s="56"/>
      <c r="M36" s="27">
        <v>11284455600</v>
      </c>
      <c r="N36" s="56"/>
      <c r="O36" s="27">
        <v>-12046928609</v>
      </c>
      <c r="P36" s="56"/>
      <c r="Q36" s="121">
        <f t="shared" si="1"/>
        <v>-762473009</v>
      </c>
      <c r="R36" s="121"/>
    </row>
    <row r="37" spans="1:18" ht="18.75">
      <c r="A37" s="7" t="s">
        <v>25</v>
      </c>
      <c r="C37" s="28">
        <v>5769173</v>
      </c>
      <c r="D37" s="56"/>
      <c r="E37" s="27">
        <v>21545818005</v>
      </c>
      <c r="F37" s="56"/>
      <c r="G37" s="27">
        <v>-23249067389</v>
      </c>
      <c r="H37" s="56"/>
      <c r="I37" s="59">
        <f t="shared" si="0"/>
        <v>-1703249384</v>
      </c>
      <c r="J37" s="56"/>
      <c r="K37" s="29">
        <v>5769173</v>
      </c>
      <c r="L37" s="56"/>
      <c r="M37" s="27">
        <v>21545818002</v>
      </c>
      <c r="N37" s="56"/>
      <c r="O37" s="27">
        <v>-14232209004</v>
      </c>
      <c r="P37" s="56"/>
      <c r="Q37" s="121">
        <f t="shared" si="1"/>
        <v>7313608998</v>
      </c>
      <c r="R37" s="121"/>
    </row>
    <row r="38" spans="1:18" ht="18.75">
      <c r="A38" s="7" t="s">
        <v>68</v>
      </c>
      <c r="C38" s="28">
        <v>50000</v>
      </c>
      <c r="D38" s="56"/>
      <c r="E38" s="27">
        <v>555673950</v>
      </c>
      <c r="F38" s="56"/>
      <c r="G38" s="27">
        <v>-656073000</v>
      </c>
      <c r="H38" s="56"/>
      <c r="I38" s="59">
        <f t="shared" si="0"/>
        <v>-100399050</v>
      </c>
      <c r="J38" s="56"/>
      <c r="K38" s="29">
        <v>50000</v>
      </c>
      <c r="L38" s="56"/>
      <c r="M38" s="27">
        <v>555673950</v>
      </c>
      <c r="N38" s="56"/>
      <c r="O38" s="27">
        <v>-908064676</v>
      </c>
      <c r="P38" s="56"/>
      <c r="Q38" s="121">
        <f t="shared" si="1"/>
        <v>-352390726</v>
      </c>
      <c r="R38" s="121"/>
    </row>
    <row r="39" spans="1:18" ht="18.75">
      <c r="A39" s="7" t="s">
        <v>24</v>
      </c>
      <c r="C39" s="28">
        <v>39313066</v>
      </c>
      <c r="D39" s="56"/>
      <c r="E39" s="27">
        <v>46738667295</v>
      </c>
      <c r="F39" s="56"/>
      <c r="G39" s="27">
        <v>-54944169303</v>
      </c>
      <c r="H39" s="56"/>
      <c r="I39" s="59">
        <f t="shared" si="0"/>
        <v>-8205502008</v>
      </c>
      <c r="J39" s="56"/>
      <c r="K39" s="29">
        <v>39313066</v>
      </c>
      <c r="L39" s="56"/>
      <c r="M39" s="27">
        <v>46738667298</v>
      </c>
      <c r="N39" s="56"/>
      <c r="O39" s="27">
        <v>-38074842477</v>
      </c>
      <c r="P39" s="56"/>
      <c r="Q39" s="121">
        <f t="shared" si="1"/>
        <v>8663824821</v>
      </c>
      <c r="R39" s="121"/>
    </row>
    <row r="40" spans="1:18" ht="18.75">
      <c r="A40" s="7" t="s">
        <v>39</v>
      </c>
      <c r="C40" s="28">
        <v>617383</v>
      </c>
      <c r="D40" s="56"/>
      <c r="E40" s="27">
        <v>613709575</v>
      </c>
      <c r="F40" s="56"/>
      <c r="G40" s="27">
        <v>-613709571</v>
      </c>
      <c r="H40" s="56"/>
      <c r="I40" s="32">
        <f t="shared" si="0"/>
        <v>4</v>
      </c>
      <c r="J40" s="56"/>
      <c r="K40" s="29">
        <v>617383</v>
      </c>
      <c r="L40" s="56"/>
      <c r="M40" s="27">
        <v>613709571</v>
      </c>
      <c r="N40" s="56"/>
      <c r="O40" s="27">
        <v>-1861994838</v>
      </c>
      <c r="P40" s="56"/>
      <c r="Q40" s="121">
        <f t="shared" si="1"/>
        <v>-1248285267</v>
      </c>
      <c r="R40" s="121"/>
    </row>
    <row r="41" spans="1:18" ht="18.75">
      <c r="A41" s="7" t="s">
        <v>23</v>
      </c>
      <c r="C41" s="28">
        <v>60000000</v>
      </c>
      <c r="D41" s="56"/>
      <c r="E41" s="27">
        <v>35070084000</v>
      </c>
      <c r="F41" s="56"/>
      <c r="G41" s="27">
        <v>-38458997123</v>
      </c>
      <c r="H41" s="56"/>
      <c r="I41" s="59">
        <f t="shared" si="0"/>
        <v>-3388913123</v>
      </c>
      <c r="J41" s="56"/>
      <c r="K41" s="29">
        <v>60000000</v>
      </c>
      <c r="L41" s="56"/>
      <c r="M41" s="27">
        <v>35070084000</v>
      </c>
      <c r="N41" s="56"/>
      <c r="O41" s="27">
        <v>-36463439794</v>
      </c>
      <c r="P41" s="56"/>
      <c r="Q41" s="121">
        <f t="shared" si="1"/>
        <v>-1393355794</v>
      </c>
      <c r="R41" s="121"/>
    </row>
    <row r="42" spans="1:18" ht="18.75">
      <c r="A42" s="7" t="s">
        <v>27</v>
      </c>
      <c r="C42" s="28">
        <v>1891700</v>
      </c>
      <c r="D42" s="56"/>
      <c r="E42" s="27">
        <v>4108770981</v>
      </c>
      <c r="F42" s="56"/>
      <c r="G42" s="27">
        <v>-4655980297</v>
      </c>
      <c r="H42" s="56"/>
      <c r="I42" s="59">
        <f t="shared" si="0"/>
        <v>-547209316</v>
      </c>
      <c r="J42" s="56"/>
      <c r="K42" s="29">
        <v>1891700</v>
      </c>
      <c r="L42" s="56"/>
      <c r="M42" s="27">
        <v>4108770986</v>
      </c>
      <c r="N42" s="56"/>
      <c r="O42" s="27">
        <v>-5208830946</v>
      </c>
      <c r="P42" s="56"/>
      <c r="Q42" s="121">
        <f t="shared" si="1"/>
        <v>-1100059960</v>
      </c>
      <c r="R42" s="121"/>
    </row>
    <row r="43" spans="1:18" ht="18.75">
      <c r="A43" s="7" t="s">
        <v>20</v>
      </c>
      <c r="C43" s="28">
        <v>40000000</v>
      </c>
      <c r="D43" s="56"/>
      <c r="E43" s="27">
        <v>22783626000</v>
      </c>
      <c r="F43" s="56"/>
      <c r="G43" s="27">
        <v>-22783626000</v>
      </c>
      <c r="H43" s="56"/>
      <c r="I43" s="32">
        <f t="shared" si="0"/>
        <v>0</v>
      </c>
      <c r="J43" s="56"/>
      <c r="K43" s="29">
        <v>40000000</v>
      </c>
      <c r="L43" s="56"/>
      <c r="M43" s="27">
        <v>22783626000</v>
      </c>
      <c r="N43" s="56"/>
      <c r="O43" s="27">
        <v>-15719710698</v>
      </c>
      <c r="P43" s="56"/>
      <c r="Q43" s="121">
        <f t="shared" si="1"/>
        <v>7063915302</v>
      </c>
      <c r="R43" s="121"/>
    </row>
    <row r="44" spans="1:18" ht="18.75">
      <c r="A44" s="7" t="s">
        <v>51</v>
      </c>
      <c r="C44" s="28">
        <v>4000000</v>
      </c>
      <c r="D44" s="56"/>
      <c r="E44" s="27">
        <v>63539676000</v>
      </c>
      <c r="F44" s="56"/>
      <c r="G44" s="27">
        <v>-61448194801</v>
      </c>
      <c r="H44" s="56"/>
      <c r="I44" s="59">
        <f t="shared" si="0"/>
        <v>2091481199</v>
      </c>
      <c r="J44" s="56"/>
      <c r="K44" s="29">
        <v>4000000</v>
      </c>
      <c r="L44" s="56"/>
      <c r="M44" s="27">
        <v>63539676000</v>
      </c>
      <c r="N44" s="56"/>
      <c r="O44" s="27">
        <v>-34155558000</v>
      </c>
      <c r="P44" s="56"/>
      <c r="Q44" s="121">
        <f t="shared" si="1"/>
        <v>29384118000</v>
      </c>
      <c r="R44" s="121"/>
    </row>
    <row r="45" spans="1:18" ht="18.75">
      <c r="A45" s="7" t="s">
        <v>59</v>
      </c>
      <c r="C45" s="28">
        <v>6800000</v>
      </c>
      <c r="D45" s="56"/>
      <c r="E45" s="27">
        <v>21312829620</v>
      </c>
      <c r="F45" s="56"/>
      <c r="G45" s="27">
        <v>-22904820608</v>
      </c>
      <c r="H45" s="56"/>
      <c r="I45" s="59">
        <f t="shared" si="0"/>
        <v>-1591990988</v>
      </c>
      <c r="J45" s="56"/>
      <c r="K45" s="29">
        <v>6800000</v>
      </c>
      <c r="L45" s="56"/>
      <c r="M45" s="27">
        <v>21312829620</v>
      </c>
      <c r="N45" s="56"/>
      <c r="O45" s="27">
        <v>-27838489397</v>
      </c>
      <c r="P45" s="56"/>
      <c r="Q45" s="121">
        <f t="shared" si="1"/>
        <v>-6525659777</v>
      </c>
      <c r="R45" s="121"/>
    </row>
    <row r="46" spans="1:18" ht="18.75">
      <c r="A46" s="7" t="s">
        <v>62</v>
      </c>
      <c r="C46" s="28">
        <v>175000</v>
      </c>
      <c r="D46" s="56"/>
      <c r="E46" s="27">
        <v>7984706625</v>
      </c>
      <c r="F46" s="56"/>
      <c r="G46" s="27">
        <v>-8871896250</v>
      </c>
      <c r="H46" s="56"/>
      <c r="I46" s="59">
        <f t="shared" si="0"/>
        <v>-887189625</v>
      </c>
      <c r="J46" s="56"/>
      <c r="K46" s="29">
        <v>175000</v>
      </c>
      <c r="L46" s="56"/>
      <c r="M46" s="27">
        <v>7984706625</v>
      </c>
      <c r="N46" s="56"/>
      <c r="O46" s="27">
        <v>-7339157909</v>
      </c>
      <c r="P46" s="56"/>
      <c r="Q46" s="121">
        <f t="shared" si="1"/>
        <v>645548716</v>
      </c>
      <c r="R46" s="121"/>
    </row>
    <row r="47" spans="1:18" ht="18.75">
      <c r="A47" s="7" t="s">
        <v>31</v>
      </c>
      <c r="C47" s="28">
        <v>50000</v>
      </c>
      <c r="D47" s="56"/>
      <c r="E47" s="27">
        <v>13411722600</v>
      </c>
      <c r="F47" s="56"/>
      <c r="G47" s="27">
        <v>-13307347350</v>
      </c>
      <c r="H47" s="56"/>
      <c r="I47" s="59">
        <f t="shared" si="0"/>
        <v>104375250</v>
      </c>
      <c r="J47" s="56"/>
      <c r="K47" s="29">
        <v>50000</v>
      </c>
      <c r="L47" s="56"/>
      <c r="M47" s="27">
        <v>13411722600</v>
      </c>
      <c r="N47" s="56"/>
      <c r="O47" s="27">
        <v>-13761258598</v>
      </c>
      <c r="P47" s="56"/>
      <c r="Q47" s="121">
        <f t="shared" si="1"/>
        <v>-349535998</v>
      </c>
      <c r="R47" s="121"/>
    </row>
    <row r="48" spans="1:18" ht="18.75">
      <c r="A48" s="7" t="s">
        <v>35</v>
      </c>
      <c r="C48" s="28">
        <v>4600000</v>
      </c>
      <c r="D48" s="56"/>
      <c r="E48" s="27">
        <v>33060114900</v>
      </c>
      <c r="F48" s="56"/>
      <c r="G48" s="27">
        <v>-48830017024</v>
      </c>
      <c r="H48" s="56"/>
      <c r="I48" s="59">
        <f t="shared" si="0"/>
        <v>-15769902124</v>
      </c>
      <c r="J48" s="56"/>
      <c r="K48" s="29">
        <v>4600000</v>
      </c>
      <c r="L48" s="56"/>
      <c r="M48" s="27">
        <v>33060114900</v>
      </c>
      <c r="N48" s="56"/>
      <c r="O48" s="27">
        <v>-28078241681</v>
      </c>
      <c r="P48" s="56"/>
      <c r="Q48" s="121">
        <f t="shared" si="1"/>
        <v>4981873219</v>
      </c>
      <c r="R48" s="121"/>
    </row>
    <row r="49" spans="1:20" ht="18.75">
      <c r="A49" s="7" t="s">
        <v>57</v>
      </c>
      <c r="C49" s="28">
        <v>3750000</v>
      </c>
      <c r="D49" s="56"/>
      <c r="E49" s="27">
        <v>13009629378</v>
      </c>
      <c r="F49" s="56"/>
      <c r="G49" s="27">
        <v>-12938803312</v>
      </c>
      <c r="H49" s="56"/>
      <c r="I49" s="59">
        <f t="shared" si="0"/>
        <v>70826066</v>
      </c>
      <c r="J49" s="56"/>
      <c r="K49" s="29">
        <v>3750000</v>
      </c>
      <c r="L49" s="56"/>
      <c r="M49" s="27">
        <v>13009629378</v>
      </c>
      <c r="N49" s="56"/>
      <c r="O49" s="27">
        <v>-11808212130</v>
      </c>
      <c r="P49" s="56"/>
      <c r="Q49" s="121">
        <f t="shared" si="1"/>
        <v>1201417248</v>
      </c>
      <c r="R49" s="121"/>
    </row>
    <row r="50" spans="1:20" ht="18.75">
      <c r="A50" s="7" t="s">
        <v>22</v>
      </c>
      <c r="C50" s="28">
        <v>1750000</v>
      </c>
      <c r="D50" s="56"/>
      <c r="E50" s="27">
        <v>6502578076</v>
      </c>
      <c r="F50" s="56"/>
      <c r="G50" s="27">
        <v>-6610432500</v>
      </c>
      <c r="H50" s="56"/>
      <c r="I50" s="59">
        <f t="shared" si="0"/>
        <v>-107854424</v>
      </c>
      <c r="J50" s="56"/>
      <c r="K50" s="29">
        <v>1750000</v>
      </c>
      <c r="L50" s="56"/>
      <c r="M50" s="27">
        <v>6502578075</v>
      </c>
      <c r="N50" s="56"/>
      <c r="O50" s="27">
        <v>-3871011690</v>
      </c>
      <c r="P50" s="56"/>
      <c r="Q50" s="121">
        <f t="shared" si="1"/>
        <v>2631566385</v>
      </c>
      <c r="R50" s="121"/>
    </row>
    <row r="51" spans="1:20" ht="18.75">
      <c r="A51" s="7" t="s">
        <v>38</v>
      </c>
      <c r="C51" s="28">
        <v>1000000</v>
      </c>
      <c r="D51" s="56"/>
      <c r="E51" s="27">
        <v>5904657000</v>
      </c>
      <c r="F51" s="56"/>
      <c r="G51" s="27">
        <v>-7177041000</v>
      </c>
      <c r="H51" s="56"/>
      <c r="I51" s="59">
        <f t="shared" si="0"/>
        <v>-1272384000</v>
      </c>
      <c r="J51" s="56"/>
      <c r="K51" s="29">
        <v>1000000</v>
      </c>
      <c r="L51" s="56"/>
      <c r="M51" s="27">
        <v>5904657000</v>
      </c>
      <c r="N51" s="56"/>
      <c r="O51" s="27">
        <v>-6540849012</v>
      </c>
      <c r="P51" s="56"/>
      <c r="Q51" s="121">
        <f t="shared" si="1"/>
        <v>-636192012</v>
      </c>
      <c r="R51" s="121"/>
    </row>
    <row r="52" spans="1:20" ht="18.75">
      <c r="A52" s="7" t="s">
        <v>28</v>
      </c>
      <c r="C52" s="28">
        <v>6062500</v>
      </c>
      <c r="D52" s="56"/>
      <c r="E52" s="27">
        <v>25979931646</v>
      </c>
      <c r="F52" s="56"/>
      <c r="G52" s="27">
        <v>-27854150793</v>
      </c>
      <c r="H52" s="56"/>
      <c r="I52" s="59">
        <f t="shared" si="0"/>
        <v>-1874219147</v>
      </c>
      <c r="J52" s="56"/>
      <c r="K52" s="29">
        <v>6062500</v>
      </c>
      <c r="L52" s="56"/>
      <c r="M52" s="27">
        <v>25979931646</v>
      </c>
      <c r="N52" s="56"/>
      <c r="O52" s="27">
        <v>-28003836105</v>
      </c>
      <c r="P52" s="56"/>
      <c r="Q52" s="121">
        <f t="shared" si="1"/>
        <v>-2023904459</v>
      </c>
      <c r="R52" s="121"/>
    </row>
    <row r="53" spans="1:20" ht="18.75">
      <c r="A53" s="7" t="s">
        <v>37</v>
      </c>
      <c r="C53" s="28">
        <v>900000</v>
      </c>
      <c r="D53" s="56"/>
      <c r="E53" s="27">
        <v>3443488605</v>
      </c>
      <c r="F53" s="56"/>
      <c r="G53" s="27">
        <v>-3831764535</v>
      </c>
      <c r="H53" s="56"/>
      <c r="I53" s="59">
        <f t="shared" si="0"/>
        <v>-388275930</v>
      </c>
      <c r="J53" s="56"/>
      <c r="K53" s="29">
        <v>900000</v>
      </c>
      <c r="L53" s="56"/>
      <c r="M53" s="27">
        <v>3443488605</v>
      </c>
      <c r="N53" s="56"/>
      <c r="O53" s="27">
        <v>-2934412033</v>
      </c>
      <c r="P53" s="56"/>
      <c r="Q53" s="121">
        <f t="shared" si="1"/>
        <v>509076572</v>
      </c>
      <c r="R53" s="121"/>
    </row>
    <row r="54" spans="1:20" ht="18.75">
      <c r="A54" s="7" t="s">
        <v>61</v>
      </c>
      <c r="C54" s="28">
        <v>600000</v>
      </c>
      <c r="D54" s="56"/>
      <c r="E54" s="27">
        <v>10282453200</v>
      </c>
      <c r="F54" s="56"/>
      <c r="G54" s="27">
        <v>-11630385000</v>
      </c>
      <c r="H54" s="56"/>
      <c r="I54" s="59">
        <f t="shared" si="0"/>
        <v>-1347931800</v>
      </c>
      <c r="J54" s="56"/>
      <c r="K54" s="29">
        <v>600000</v>
      </c>
      <c r="L54" s="56"/>
      <c r="M54" s="27">
        <v>10282453200</v>
      </c>
      <c r="N54" s="56"/>
      <c r="O54" s="27">
        <v>-8956124786</v>
      </c>
      <c r="P54" s="56"/>
      <c r="Q54" s="121">
        <f t="shared" si="1"/>
        <v>1326328414</v>
      </c>
      <c r="R54" s="121"/>
    </row>
    <row r="55" spans="1:20" ht="18.75">
      <c r="A55" s="7" t="s">
        <v>43</v>
      </c>
      <c r="C55" s="28">
        <v>5020000</v>
      </c>
      <c r="D55" s="56"/>
      <c r="E55" s="27">
        <v>29491674210</v>
      </c>
      <c r="F55" s="56"/>
      <c r="G55" s="27">
        <v>-29491674210</v>
      </c>
      <c r="H55" s="56"/>
      <c r="I55" s="32">
        <f t="shared" si="0"/>
        <v>0</v>
      </c>
      <c r="J55" s="56"/>
      <c r="K55" s="29">
        <v>5020000</v>
      </c>
      <c r="L55" s="56"/>
      <c r="M55" s="27">
        <v>29491674210</v>
      </c>
      <c r="N55" s="56"/>
      <c r="O55" s="27">
        <v>-28882195784</v>
      </c>
      <c r="P55" s="56"/>
      <c r="Q55" s="121">
        <f t="shared" si="1"/>
        <v>609478426</v>
      </c>
      <c r="R55" s="121"/>
    </row>
    <row r="56" spans="1:20" ht="18.75">
      <c r="A56" s="7" t="s">
        <v>47</v>
      </c>
      <c r="C56" s="28">
        <v>1000000</v>
      </c>
      <c r="D56" s="56"/>
      <c r="E56" s="27">
        <v>5606442000</v>
      </c>
      <c r="F56" s="56"/>
      <c r="G56" s="27">
        <v>-6262515000</v>
      </c>
      <c r="H56" s="56"/>
      <c r="I56" s="59">
        <f t="shared" si="0"/>
        <v>-656073000</v>
      </c>
      <c r="J56" s="56"/>
      <c r="K56" s="29">
        <v>1000000</v>
      </c>
      <c r="L56" s="56"/>
      <c r="M56" s="27">
        <v>5606442000</v>
      </c>
      <c r="N56" s="56"/>
      <c r="O56" s="27">
        <v>-5874835500</v>
      </c>
      <c r="P56" s="56"/>
      <c r="Q56" s="121">
        <f t="shared" si="1"/>
        <v>-268393500</v>
      </c>
      <c r="R56" s="121"/>
    </row>
    <row r="57" spans="1:20" ht="18.75">
      <c r="A57" s="7" t="s">
        <v>67</v>
      </c>
      <c r="C57" s="28">
        <v>26299529</v>
      </c>
      <c r="D57" s="56"/>
      <c r="E57" s="27">
        <v>45462758389</v>
      </c>
      <c r="F57" s="56"/>
      <c r="G57" s="27">
        <v>-51318800873</v>
      </c>
      <c r="H57" s="56"/>
      <c r="I57" s="59">
        <f t="shared" si="0"/>
        <v>-5856042484</v>
      </c>
      <c r="J57" s="56"/>
      <c r="K57" s="29">
        <v>26299529</v>
      </c>
      <c r="L57" s="56"/>
      <c r="M57" s="27">
        <v>45462758389</v>
      </c>
      <c r="N57" s="56"/>
      <c r="O57" s="27">
        <v>-41254214073</v>
      </c>
      <c r="P57" s="56"/>
      <c r="Q57" s="121">
        <f t="shared" si="1"/>
        <v>4208544316</v>
      </c>
      <c r="R57" s="121"/>
    </row>
    <row r="58" spans="1:20" ht="18.75">
      <c r="A58" s="7" t="s">
        <v>40</v>
      </c>
      <c r="C58" s="28">
        <v>217280</v>
      </c>
      <c r="D58" s="56"/>
      <c r="E58" s="27">
        <v>200220119</v>
      </c>
      <c r="F58" s="56"/>
      <c r="G58" s="27">
        <v>-190716683</v>
      </c>
      <c r="H58" s="56"/>
      <c r="I58" s="59">
        <f t="shared" si="0"/>
        <v>9503436</v>
      </c>
      <c r="J58" s="56"/>
      <c r="K58" s="29">
        <v>217280</v>
      </c>
      <c r="L58" s="56"/>
      <c r="M58" s="27">
        <v>200220119</v>
      </c>
      <c r="N58" s="56"/>
      <c r="O58" s="27">
        <v>-98210560</v>
      </c>
      <c r="P58" s="56"/>
      <c r="Q58" s="121">
        <f t="shared" si="1"/>
        <v>102009559</v>
      </c>
      <c r="R58" s="121"/>
    </row>
    <row r="59" spans="1:20" ht="18.75">
      <c r="A59" s="45" t="s">
        <v>26</v>
      </c>
      <c r="C59" s="34">
        <v>426720</v>
      </c>
      <c r="D59" s="56"/>
      <c r="E59" s="31">
        <v>817396817</v>
      </c>
      <c r="F59" s="56"/>
      <c r="G59" s="31">
        <v>-900112115</v>
      </c>
      <c r="H59" s="56"/>
      <c r="I59" s="59">
        <f t="shared" si="0"/>
        <v>-82715298</v>
      </c>
      <c r="J59" s="56"/>
      <c r="K59" s="32">
        <v>426720</v>
      </c>
      <c r="L59" s="56"/>
      <c r="M59" s="31">
        <v>817396817</v>
      </c>
      <c r="N59" s="56"/>
      <c r="O59" s="31">
        <v>-944498187</v>
      </c>
      <c r="P59" s="56"/>
      <c r="Q59" s="121">
        <f t="shared" si="1"/>
        <v>-127101370</v>
      </c>
      <c r="R59" s="121"/>
    </row>
    <row r="60" spans="1:20" s="46" customFormat="1" ht="21.75" thickBot="1">
      <c r="A60" s="42"/>
      <c r="C60" s="36"/>
      <c r="D60" s="57"/>
      <c r="E60" s="37">
        <f>SUM(E8:E59)</f>
        <v>901049176855</v>
      </c>
      <c r="F60" s="57"/>
      <c r="G60" s="37">
        <f>SUM(G8:G59)</f>
        <v>-989607743300</v>
      </c>
      <c r="H60" s="57"/>
      <c r="I60" s="61">
        <f>SUM(I8:I59)</f>
        <v>-88558566445</v>
      </c>
      <c r="J60" s="57"/>
      <c r="K60" s="36"/>
      <c r="L60" s="57"/>
      <c r="M60" s="37">
        <f>SUM(M8:M59)</f>
        <v>901049176855</v>
      </c>
      <c r="N60" s="57"/>
      <c r="O60" s="37">
        <f>SUM(O8:O59)</f>
        <v>-828033930931</v>
      </c>
      <c r="P60" s="57"/>
      <c r="Q60" s="122">
        <f>SUM(Q8:R59)</f>
        <v>73015245924</v>
      </c>
      <c r="R60" s="122"/>
    </row>
    <row r="62" spans="1:20"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48"/>
      <c r="S62" s="48"/>
      <c r="T62" s="48"/>
    </row>
    <row r="63" spans="1:20">
      <c r="C63" s="48"/>
      <c r="D63" s="48"/>
      <c r="E63" s="49">
        <v>906442509788</v>
      </c>
      <c r="F63" s="48"/>
      <c r="G63" s="49">
        <v>989607743300</v>
      </c>
      <c r="H63" s="48"/>
      <c r="I63" s="48"/>
      <c r="J63" s="88"/>
      <c r="K63" s="88"/>
      <c r="L63" s="88"/>
      <c r="M63" s="48"/>
      <c r="N63" s="48"/>
      <c r="O63" s="48"/>
      <c r="P63" s="48"/>
      <c r="Q63" s="48"/>
      <c r="R63" s="48"/>
      <c r="S63" s="48"/>
      <c r="T63" s="48"/>
    </row>
    <row r="64" spans="1:20">
      <c r="C64" s="48"/>
      <c r="D64" s="48"/>
      <c r="E64" s="49">
        <v>861120384</v>
      </c>
      <c r="F64" s="48"/>
      <c r="G64" s="48"/>
      <c r="H64" s="48"/>
      <c r="I64" s="49">
        <v>-88558566445</v>
      </c>
      <c r="J64" s="88"/>
      <c r="K64" s="88"/>
      <c r="L64" s="88"/>
      <c r="M64" s="49">
        <v>906442509788</v>
      </c>
      <c r="N64" s="48"/>
      <c r="O64" s="49">
        <v>828033930931</v>
      </c>
      <c r="P64" s="48"/>
      <c r="Q64" s="48"/>
      <c r="R64" s="48"/>
      <c r="S64" s="48"/>
      <c r="T64" s="48"/>
    </row>
    <row r="65" spans="3:20">
      <c r="C65" s="48"/>
      <c r="D65" s="48"/>
      <c r="E65" s="49">
        <v>4532212549</v>
      </c>
      <c r="F65" s="48"/>
      <c r="G65" s="62">
        <f>G60+G63</f>
        <v>0</v>
      </c>
      <c r="H65" s="48"/>
      <c r="I65" s="62">
        <f>I60-I64</f>
        <v>0</v>
      </c>
      <c r="J65" s="88"/>
      <c r="K65" s="88"/>
      <c r="L65" s="88"/>
      <c r="M65" s="49">
        <v>4532212549</v>
      </c>
      <c r="N65" s="48"/>
      <c r="O65" s="48"/>
      <c r="P65" s="48"/>
      <c r="Q65" s="49">
        <v>73015245924</v>
      </c>
      <c r="R65" s="48"/>
      <c r="S65" s="48"/>
      <c r="T65" s="48"/>
    </row>
    <row r="66" spans="3:20">
      <c r="C66" s="48"/>
      <c r="D66" s="48"/>
      <c r="E66" s="49">
        <f>E63-E64-E65</f>
        <v>901049176855</v>
      </c>
      <c r="F66" s="48"/>
      <c r="G66" s="48"/>
      <c r="H66" s="48"/>
      <c r="I66" s="48"/>
      <c r="J66" s="88"/>
      <c r="K66" s="88"/>
      <c r="L66" s="88"/>
      <c r="M66" s="62">
        <v>861120384</v>
      </c>
      <c r="N66" s="48"/>
      <c r="O66" s="48"/>
      <c r="P66" s="48"/>
      <c r="Q66" s="48"/>
      <c r="R66" s="48"/>
      <c r="S66" s="48"/>
      <c r="T66" s="48"/>
    </row>
    <row r="67" spans="3:20">
      <c r="C67" s="48"/>
      <c r="D67" s="48"/>
      <c r="E67" s="62">
        <f>E60-E66</f>
        <v>0</v>
      </c>
      <c r="F67" s="48"/>
      <c r="G67" s="48"/>
      <c r="H67" s="48"/>
      <c r="I67" s="48"/>
      <c r="J67" s="88"/>
      <c r="K67" s="88"/>
      <c r="L67" s="88"/>
      <c r="M67" s="49">
        <f>M64-M65-M66</f>
        <v>901049176855</v>
      </c>
      <c r="N67" s="48"/>
      <c r="O67" s="62">
        <f>O60+O64</f>
        <v>0</v>
      </c>
      <c r="P67" s="48"/>
      <c r="Q67" s="49">
        <f>Q60-Q65</f>
        <v>0</v>
      </c>
      <c r="R67" s="48"/>
      <c r="S67" s="48"/>
      <c r="T67" s="48"/>
    </row>
    <row r="68" spans="3:20">
      <c r="C68" s="48"/>
      <c r="D68" s="48"/>
      <c r="E68" s="48"/>
      <c r="F68" s="48"/>
      <c r="G68" s="48"/>
      <c r="H68" s="48"/>
      <c r="I68" s="48"/>
      <c r="J68" s="88"/>
      <c r="K68" s="88"/>
      <c r="L68" s="88"/>
      <c r="M68" s="62">
        <f>M60-M67</f>
        <v>0</v>
      </c>
      <c r="N68" s="48"/>
      <c r="O68" s="48"/>
      <c r="P68" s="48"/>
      <c r="Q68" s="48"/>
      <c r="R68" s="48"/>
      <c r="S68" s="48"/>
      <c r="T68" s="48"/>
    </row>
    <row r="69" spans="3:20">
      <c r="E69" s="48"/>
      <c r="F69" s="48"/>
      <c r="G69" s="48"/>
      <c r="H69" s="48"/>
      <c r="I69" s="48"/>
      <c r="J69" s="88"/>
      <c r="K69" s="88"/>
      <c r="L69" s="88"/>
      <c r="M69" s="48"/>
      <c r="N69" s="48"/>
      <c r="O69" s="48"/>
      <c r="P69" s="48"/>
      <c r="Q69" s="48"/>
      <c r="R69" s="48"/>
      <c r="S69" s="48"/>
      <c r="T69" s="48"/>
    </row>
    <row r="70" spans="3:20">
      <c r="E70" s="48"/>
      <c r="F70" s="48"/>
      <c r="G70" s="48"/>
      <c r="H70" s="48"/>
      <c r="I70" s="48"/>
      <c r="J70" s="88"/>
      <c r="K70" s="88"/>
      <c r="L70" s="88"/>
      <c r="M70" s="88"/>
      <c r="N70" s="88"/>
      <c r="O70" s="88"/>
      <c r="P70" s="88"/>
      <c r="Q70" s="88"/>
      <c r="R70" s="48"/>
      <c r="S70" s="48"/>
      <c r="T70" s="48"/>
    </row>
    <row r="71" spans="3:20"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</row>
    <row r="72" spans="3:20"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</row>
    <row r="73" spans="3:20"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</row>
  </sheetData>
  <mergeCells count="61">
    <mergeCell ref="Q58:R58"/>
    <mergeCell ref="Q59:R59"/>
    <mergeCell ref="Q60:R60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"/>
  <sheetViews>
    <sheetView rightToLeft="1" workbookViewId="0">
      <selection activeCell="AA21" sqref="AA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</row>
    <row r="2" spans="1:49" ht="25.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</row>
    <row r="3" spans="1:49" ht="25.5">
      <c r="A3" s="96" t="s">
        <v>241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</row>
    <row r="5" spans="1:49" ht="24">
      <c r="A5" s="103" t="s">
        <v>72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</row>
    <row r="6" spans="1:49" ht="21">
      <c r="I6" s="104" t="s">
        <v>7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C6" s="104" t="s">
        <v>9</v>
      </c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98"/>
      <c r="B8" s="98"/>
      <c r="C8" s="98"/>
      <c r="D8" s="98"/>
      <c r="E8" s="98"/>
      <c r="F8" s="98"/>
      <c r="G8" s="98"/>
      <c r="I8" s="104" t="s">
        <v>73</v>
      </c>
      <c r="J8" s="104"/>
      <c r="K8" s="104"/>
      <c r="M8" s="104" t="s">
        <v>74</v>
      </c>
      <c r="N8" s="104"/>
      <c r="O8" s="104"/>
      <c r="Q8" s="104" t="s">
        <v>75</v>
      </c>
      <c r="R8" s="104"/>
      <c r="S8" s="104"/>
      <c r="T8" s="104"/>
      <c r="U8" s="104"/>
      <c r="W8" s="104" t="s">
        <v>76</v>
      </c>
      <c r="X8" s="104"/>
      <c r="Y8" s="104"/>
      <c r="Z8" s="104"/>
      <c r="AA8" s="104"/>
      <c r="AC8" s="104" t="s">
        <v>73</v>
      </c>
      <c r="AD8" s="104"/>
      <c r="AE8" s="104"/>
      <c r="AF8" s="104"/>
      <c r="AG8" s="104"/>
      <c r="AI8" s="104" t="s">
        <v>74</v>
      </c>
      <c r="AJ8" s="104"/>
      <c r="AK8" s="104"/>
      <c r="AM8" s="104" t="s">
        <v>75</v>
      </c>
      <c r="AN8" s="104"/>
      <c r="AO8" s="104"/>
      <c r="AQ8" s="104" t="s">
        <v>76</v>
      </c>
      <c r="AR8" s="104"/>
      <c r="AS8" s="104"/>
    </row>
    <row r="9" spans="1:49" ht="24">
      <c r="A9" s="103" t="s">
        <v>77</v>
      </c>
      <c r="B9" s="111"/>
      <c r="C9" s="111"/>
      <c r="D9" s="111"/>
      <c r="E9" s="111"/>
      <c r="F9" s="111"/>
      <c r="G9" s="111"/>
      <c r="H9" s="103"/>
      <c r="I9" s="112"/>
      <c r="J9" s="112"/>
      <c r="K9" s="112"/>
      <c r="L9" s="103"/>
      <c r="M9" s="112"/>
      <c r="N9" s="112"/>
      <c r="O9" s="112"/>
      <c r="P9" s="103"/>
      <c r="Q9" s="112"/>
      <c r="R9" s="112"/>
      <c r="S9" s="112"/>
      <c r="T9" s="112"/>
      <c r="U9" s="112"/>
      <c r="V9" s="103"/>
      <c r="W9" s="112"/>
      <c r="X9" s="112"/>
      <c r="Y9" s="112"/>
      <c r="Z9" s="112"/>
      <c r="AA9" s="112"/>
      <c r="AB9" s="103"/>
      <c r="AC9" s="112"/>
      <c r="AD9" s="112"/>
      <c r="AE9" s="112"/>
      <c r="AF9" s="112"/>
      <c r="AG9" s="112"/>
      <c r="AH9" s="103"/>
      <c r="AI9" s="112"/>
      <c r="AJ9" s="112"/>
      <c r="AK9" s="112"/>
      <c r="AL9" s="103"/>
      <c r="AM9" s="112"/>
      <c r="AN9" s="112"/>
      <c r="AO9" s="112"/>
      <c r="AP9" s="103"/>
      <c r="AQ9" s="112"/>
      <c r="AR9" s="112"/>
      <c r="AS9" s="112"/>
      <c r="AT9" s="103"/>
      <c r="AU9" s="103"/>
      <c r="AV9" s="103"/>
      <c r="AW9" s="103"/>
    </row>
    <row r="10" spans="1:49" ht="21">
      <c r="C10" s="104" t="s">
        <v>7</v>
      </c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Y10" s="104" t="s">
        <v>9</v>
      </c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</row>
    <row r="11" spans="1:49" ht="21">
      <c r="A11" s="42"/>
      <c r="C11" s="4" t="s">
        <v>78</v>
      </c>
      <c r="D11" s="3"/>
      <c r="E11" s="4" t="s">
        <v>79</v>
      </c>
      <c r="F11" s="3"/>
      <c r="G11" s="110" t="s">
        <v>80</v>
      </c>
      <c r="H11" s="110"/>
      <c r="I11" s="110"/>
      <c r="J11" s="3"/>
      <c r="K11" s="110" t="s">
        <v>81</v>
      </c>
      <c r="L11" s="110"/>
      <c r="M11" s="110"/>
      <c r="N11" s="3"/>
      <c r="O11" s="110" t="s">
        <v>74</v>
      </c>
      <c r="P11" s="110"/>
      <c r="Q11" s="110"/>
      <c r="R11" s="3"/>
      <c r="S11" s="110" t="s">
        <v>75</v>
      </c>
      <c r="T11" s="110"/>
      <c r="U11" s="110"/>
      <c r="V11" s="110"/>
      <c r="W11" s="110"/>
      <c r="Y11" s="110" t="s">
        <v>78</v>
      </c>
      <c r="Z11" s="110"/>
      <c r="AA11" s="110"/>
      <c r="AB11" s="110"/>
      <c r="AC11" s="110"/>
      <c r="AD11" s="3"/>
      <c r="AE11" s="110" t="s">
        <v>79</v>
      </c>
      <c r="AF11" s="110"/>
      <c r="AG11" s="110"/>
      <c r="AH11" s="110"/>
      <c r="AI11" s="110"/>
      <c r="AJ11" s="3"/>
      <c r="AK11" s="110" t="s">
        <v>80</v>
      </c>
      <c r="AL11" s="110"/>
      <c r="AM11" s="110"/>
      <c r="AN11" s="3"/>
      <c r="AO11" s="110" t="s">
        <v>81</v>
      </c>
      <c r="AP11" s="110"/>
      <c r="AQ11" s="110"/>
      <c r="AR11" s="3"/>
      <c r="AS11" s="110" t="s">
        <v>74</v>
      </c>
      <c r="AT11" s="110"/>
      <c r="AU11" s="3"/>
      <c r="AV11" s="4" t="s">
        <v>75</v>
      </c>
    </row>
    <row r="12" spans="1:49" ht="24">
      <c r="A12" s="103" t="s">
        <v>82</v>
      </c>
      <c r="B12" s="103"/>
      <c r="C12" s="112"/>
      <c r="D12" s="103"/>
      <c r="E12" s="112"/>
      <c r="F12" s="103"/>
      <c r="G12" s="112"/>
      <c r="H12" s="112"/>
      <c r="I12" s="112"/>
      <c r="J12" s="103"/>
      <c r="K12" s="112"/>
      <c r="L12" s="112"/>
      <c r="M12" s="112"/>
      <c r="N12" s="103"/>
      <c r="O12" s="112"/>
      <c r="P12" s="112"/>
      <c r="Q12" s="112"/>
      <c r="R12" s="103"/>
      <c r="S12" s="112"/>
      <c r="T12" s="112"/>
      <c r="U12" s="112"/>
      <c r="V12" s="112"/>
      <c r="W12" s="112"/>
      <c r="X12" s="103"/>
      <c r="Y12" s="112"/>
      <c r="Z12" s="112"/>
      <c r="AA12" s="112"/>
      <c r="AB12" s="112"/>
      <c r="AC12" s="112"/>
      <c r="AD12" s="103"/>
      <c r="AE12" s="112"/>
      <c r="AF12" s="112"/>
      <c r="AG12" s="112"/>
      <c r="AH12" s="112"/>
      <c r="AI12" s="112"/>
      <c r="AJ12" s="103"/>
      <c r="AK12" s="112"/>
      <c r="AL12" s="112"/>
      <c r="AM12" s="112"/>
      <c r="AN12" s="103"/>
      <c r="AO12" s="112"/>
      <c r="AP12" s="112"/>
      <c r="AQ12" s="112"/>
      <c r="AR12" s="103"/>
      <c r="AS12" s="112"/>
      <c r="AT12" s="112"/>
      <c r="AU12" s="103"/>
      <c r="AV12" s="112"/>
      <c r="AW12" s="103"/>
    </row>
    <row r="13" spans="1:49" ht="21">
      <c r="C13" s="104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O13" s="104" t="s">
        <v>9</v>
      </c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</row>
    <row r="14" spans="1:49" ht="21">
      <c r="A14" s="42"/>
      <c r="C14" s="4" t="s">
        <v>79</v>
      </c>
      <c r="D14" s="3"/>
      <c r="E14" s="4" t="s">
        <v>81</v>
      </c>
      <c r="F14" s="3"/>
      <c r="G14" s="110" t="s">
        <v>74</v>
      </c>
      <c r="H14" s="110"/>
      <c r="I14" s="110"/>
      <c r="J14" s="3"/>
      <c r="K14" s="110" t="s">
        <v>75</v>
      </c>
      <c r="L14" s="110"/>
      <c r="M14" s="110"/>
      <c r="O14" s="110" t="s">
        <v>79</v>
      </c>
      <c r="P14" s="110"/>
      <c r="Q14" s="110"/>
      <c r="R14" s="110"/>
      <c r="S14" s="110"/>
      <c r="T14" s="3"/>
      <c r="U14" s="110" t="s">
        <v>81</v>
      </c>
      <c r="V14" s="110"/>
      <c r="W14" s="110"/>
      <c r="X14" s="110"/>
      <c r="Y14" s="110"/>
      <c r="Z14" s="3"/>
      <c r="AA14" s="110" t="s">
        <v>74</v>
      </c>
      <c r="AB14" s="110"/>
      <c r="AC14" s="110"/>
      <c r="AD14" s="110"/>
      <c r="AE14" s="110"/>
      <c r="AF14" s="3"/>
      <c r="AG14" s="110" t="s">
        <v>75</v>
      </c>
      <c r="AH14" s="110"/>
      <c r="AI14" s="110"/>
    </row>
    <row r="15" spans="1:49">
      <c r="A15" s="44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M23" sqref="M23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25.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25.5">
      <c r="A3" s="96" t="s">
        <v>241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5" spans="1:27" ht="24">
      <c r="A5" s="1" t="s">
        <v>83</v>
      </c>
      <c r="B5" s="103" t="s">
        <v>84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21">
      <c r="E6" s="104" t="s">
        <v>7</v>
      </c>
      <c r="F6" s="104"/>
      <c r="G6" s="104"/>
      <c r="H6" s="104"/>
      <c r="I6" s="104"/>
      <c r="K6" s="104" t="s">
        <v>8</v>
      </c>
      <c r="L6" s="104"/>
      <c r="M6" s="104"/>
      <c r="N6" s="104"/>
      <c r="O6" s="104"/>
      <c r="P6" s="104"/>
      <c r="Q6" s="104"/>
      <c r="S6" s="104" t="s">
        <v>9</v>
      </c>
      <c r="T6" s="104"/>
      <c r="U6" s="104"/>
      <c r="V6" s="104"/>
      <c r="W6" s="104"/>
      <c r="X6" s="104"/>
      <c r="Y6" s="104"/>
      <c r="Z6" s="104"/>
      <c r="AA6" s="104"/>
    </row>
    <row r="7" spans="1:27" ht="21">
      <c r="E7" s="3"/>
      <c r="F7" s="3"/>
      <c r="G7" s="3"/>
      <c r="H7" s="3"/>
      <c r="I7" s="3"/>
      <c r="K7" s="110" t="s">
        <v>85</v>
      </c>
      <c r="L7" s="110"/>
      <c r="M7" s="110"/>
      <c r="N7" s="3"/>
      <c r="O7" s="110" t="s">
        <v>86</v>
      </c>
      <c r="P7" s="110"/>
      <c r="Q7" s="110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104"/>
      <c r="B8" s="104"/>
      <c r="D8" s="104" t="s">
        <v>87</v>
      </c>
      <c r="E8" s="104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88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L19" sqref="L19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</row>
    <row r="2" spans="1:38" ht="25.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</row>
    <row r="3" spans="1:38" ht="25.5">
      <c r="A3" s="96" t="s">
        <v>241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5" spans="1:38" ht="24">
      <c r="A5" s="1" t="s">
        <v>89</v>
      </c>
      <c r="B5" s="103" t="s">
        <v>90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</row>
    <row r="6" spans="1:38" ht="21">
      <c r="A6" s="104" t="s">
        <v>91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 t="s">
        <v>7</v>
      </c>
      <c r="Q6" s="104"/>
      <c r="R6" s="104"/>
      <c r="S6" s="104"/>
      <c r="T6" s="104"/>
      <c r="V6" s="104" t="s">
        <v>8</v>
      </c>
      <c r="W6" s="104"/>
      <c r="X6" s="104"/>
      <c r="Y6" s="104"/>
      <c r="Z6" s="104"/>
      <c r="AA6" s="104"/>
      <c r="AB6" s="104"/>
      <c r="AD6" s="104" t="s">
        <v>9</v>
      </c>
      <c r="AE6" s="104"/>
      <c r="AF6" s="104"/>
      <c r="AG6" s="104"/>
      <c r="AH6" s="104"/>
      <c r="AI6" s="104"/>
      <c r="AJ6" s="104"/>
      <c r="AK6" s="104"/>
      <c r="AL6" s="104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10" t="s">
        <v>10</v>
      </c>
      <c r="W7" s="110"/>
      <c r="X7" s="110"/>
      <c r="Y7" s="3"/>
      <c r="Z7" s="110" t="s">
        <v>11</v>
      </c>
      <c r="AA7" s="110"/>
      <c r="AB7" s="110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98"/>
      <c r="B8" s="98"/>
      <c r="D8" s="2" t="s">
        <v>92</v>
      </c>
      <c r="F8" s="2" t="s">
        <v>93</v>
      </c>
      <c r="H8" s="2" t="s">
        <v>94</v>
      </c>
      <c r="J8" s="2" t="s">
        <v>95</v>
      </c>
      <c r="L8" s="2" t="s">
        <v>96</v>
      </c>
      <c r="N8" s="2" t="s">
        <v>76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K25" sqref="K25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25.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25.5">
      <c r="A3" s="96" t="s">
        <v>242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3" ht="24">
      <c r="A4" s="103" t="s">
        <v>97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24">
      <c r="A5" s="103" t="s">
        <v>98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7" spans="1:13" ht="21">
      <c r="C7" s="104" t="s">
        <v>9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ht="21">
      <c r="A8" s="42"/>
      <c r="C8" s="4" t="s">
        <v>12</v>
      </c>
      <c r="D8" s="3"/>
      <c r="E8" s="4" t="s">
        <v>99</v>
      </c>
      <c r="F8" s="3"/>
      <c r="G8" s="4" t="s">
        <v>100</v>
      </c>
      <c r="H8" s="3"/>
      <c r="I8" s="4" t="s">
        <v>101</v>
      </c>
      <c r="J8" s="3"/>
      <c r="K8" s="4" t="s">
        <v>102</v>
      </c>
      <c r="L8" s="3"/>
      <c r="M8" s="4" t="s">
        <v>103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0"/>
  <sheetViews>
    <sheetView rightToLeft="1" workbookViewId="0">
      <selection activeCell="P15" sqref="P15"/>
    </sheetView>
  </sheetViews>
  <sheetFormatPr defaultRowHeight="12.75"/>
  <cols>
    <col min="1" max="1" width="6.28515625" bestFit="1" customWidth="1"/>
    <col min="2" max="2" width="17.42578125" customWidth="1"/>
    <col min="3" max="3" width="1.28515625" customWidth="1"/>
    <col min="4" max="4" width="15.7109375" bestFit="1" customWidth="1"/>
    <col min="5" max="5" width="0.85546875" customWidth="1"/>
    <col min="6" max="6" width="17" customWidth="1"/>
    <col min="7" max="7" width="0.7109375" customWidth="1"/>
    <col min="8" max="8" width="16.7109375" bestFit="1" customWidth="1"/>
    <col min="9" max="9" width="0.5703125" customWidth="1"/>
    <col min="10" max="10" width="16.7109375" bestFit="1" customWidth="1"/>
    <col min="11" max="11" width="1.28515625" customWidth="1"/>
    <col min="12" max="12" width="18.28515625" bestFit="1" customWidth="1"/>
    <col min="13" max="13" width="0.28515625" customWidth="1"/>
    <col min="19" max="19" width="14.85546875" bestFit="1" customWidth="1"/>
  </cols>
  <sheetData>
    <row r="1" spans="1:20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20" ht="25.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20" ht="25.5">
      <c r="A3" s="96" t="s">
        <v>241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5" spans="1:20" ht="24">
      <c r="A5" s="1" t="s">
        <v>104</v>
      </c>
      <c r="B5" s="103" t="s">
        <v>105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20" ht="21">
      <c r="D6" s="2" t="s">
        <v>7</v>
      </c>
      <c r="F6" s="104" t="s">
        <v>8</v>
      </c>
      <c r="G6" s="104"/>
      <c r="H6" s="104"/>
      <c r="J6" s="108" t="s">
        <v>9</v>
      </c>
      <c r="K6" s="108"/>
      <c r="L6" s="108"/>
      <c r="P6" s="66"/>
      <c r="Q6" s="66"/>
      <c r="R6" s="66"/>
      <c r="S6" s="66"/>
      <c r="T6" s="66"/>
    </row>
    <row r="7" spans="1:20">
      <c r="D7" s="3"/>
      <c r="F7" s="3"/>
      <c r="G7" s="3"/>
      <c r="H7" s="3"/>
      <c r="J7" s="44"/>
      <c r="P7" s="66"/>
      <c r="Q7" s="66"/>
      <c r="R7" s="66"/>
      <c r="S7" s="66"/>
      <c r="T7" s="66"/>
    </row>
    <row r="8" spans="1:20" ht="21">
      <c r="A8" s="98"/>
      <c r="B8" s="98"/>
      <c r="D8" s="2" t="s">
        <v>106</v>
      </c>
      <c r="F8" s="2" t="s">
        <v>107</v>
      </c>
      <c r="H8" s="2" t="s">
        <v>108</v>
      </c>
      <c r="J8" s="2" t="s">
        <v>106</v>
      </c>
      <c r="L8" s="77" t="s">
        <v>17</v>
      </c>
      <c r="P8" s="66"/>
      <c r="Q8" s="66"/>
      <c r="R8" s="66"/>
      <c r="S8" s="66"/>
      <c r="T8" s="66"/>
    </row>
    <row r="9" spans="1:20" ht="18.75">
      <c r="A9" s="99" t="s">
        <v>243</v>
      </c>
      <c r="B9" s="99"/>
      <c r="D9" s="6">
        <v>6670701525</v>
      </c>
      <c r="F9" s="6">
        <v>4361161593</v>
      </c>
      <c r="H9" s="6">
        <v>10009896993</v>
      </c>
      <c r="J9" s="6">
        <v>1021966125</v>
      </c>
      <c r="L9" s="74">
        <f>J9/$S$10</f>
        <v>1.0306810040475213E-3</v>
      </c>
      <c r="P9" s="66"/>
      <c r="Q9" s="66"/>
      <c r="R9" s="66"/>
      <c r="S9" s="66"/>
      <c r="T9" s="66"/>
    </row>
    <row r="10" spans="1:20" ht="18.75">
      <c r="A10" s="101" t="s">
        <v>244</v>
      </c>
      <c r="B10" s="101"/>
      <c r="D10" s="8">
        <v>2032549017</v>
      </c>
      <c r="F10" s="8">
        <v>243227513556</v>
      </c>
      <c r="H10" s="8">
        <v>220723089982</v>
      </c>
      <c r="J10" s="8">
        <v>24536972591</v>
      </c>
      <c r="L10" s="74">
        <f>J10/$S$10</f>
        <v>2.4746213135370204E-2</v>
      </c>
      <c r="P10" s="66"/>
      <c r="Q10" s="66"/>
      <c r="R10" s="66"/>
      <c r="S10" s="49">
        <v>991544542867</v>
      </c>
      <c r="T10" s="66"/>
    </row>
    <row r="11" spans="1:20" ht="18.75">
      <c r="A11" s="101" t="s">
        <v>245</v>
      </c>
      <c r="B11" s="101"/>
      <c r="D11" s="8">
        <v>25539598660</v>
      </c>
      <c r="F11" s="8">
        <f>201857976387+60000000000</f>
        <v>261857976387</v>
      </c>
      <c r="H11" s="8">
        <f>198001025000+60000000000</f>
        <v>258001025000</v>
      </c>
      <c r="J11" s="8">
        <v>29396550047</v>
      </c>
      <c r="L11" s="74">
        <f>J11/$S$10</f>
        <v>2.9647230937302513E-2</v>
      </c>
      <c r="P11" s="66"/>
      <c r="Q11" s="66"/>
      <c r="R11" s="66"/>
      <c r="S11" s="66"/>
      <c r="T11" s="66"/>
    </row>
    <row r="12" spans="1:20" s="46" customFormat="1" ht="21.75" thickBot="1">
      <c r="A12" s="98"/>
      <c r="B12" s="98"/>
      <c r="D12" s="17">
        <f>SUM(D9:D11)</f>
        <v>34242849202</v>
      </c>
      <c r="F12" s="17">
        <f>SUM(F9:F11)</f>
        <v>509446651536</v>
      </c>
      <c r="H12" s="17">
        <f>SUM(H9:H11)</f>
        <v>488734011975</v>
      </c>
      <c r="J12" s="17">
        <f>SUM(J9:J11)</f>
        <v>54955488763</v>
      </c>
      <c r="L12" s="75">
        <f>SUM(L9:L11)</f>
        <v>5.5424125076720239E-2</v>
      </c>
      <c r="P12" s="76"/>
      <c r="Q12" s="76"/>
      <c r="R12" s="76"/>
      <c r="S12" s="76"/>
      <c r="T12" s="76"/>
    </row>
    <row r="13" spans="1:20" ht="13.5" thickTop="1">
      <c r="P13" s="66"/>
      <c r="Q13" s="66"/>
      <c r="R13" s="66"/>
      <c r="S13" s="66"/>
      <c r="T13" s="66"/>
    </row>
    <row r="14" spans="1:20">
      <c r="D14" s="48"/>
      <c r="E14" s="48"/>
      <c r="F14" s="89">
        <v>509446651536</v>
      </c>
      <c r="G14" s="48"/>
      <c r="H14" s="89">
        <v>488734011975</v>
      </c>
      <c r="I14" s="48"/>
      <c r="J14" s="89">
        <v>54955488763</v>
      </c>
      <c r="P14" s="66"/>
      <c r="Q14" s="66"/>
      <c r="R14" s="66"/>
      <c r="S14" s="66"/>
      <c r="T14" s="66"/>
    </row>
    <row r="15" spans="1:20">
      <c r="D15" s="48">
        <v>34242849202</v>
      </c>
      <c r="E15" s="48"/>
      <c r="F15" s="48"/>
      <c r="G15" s="48"/>
      <c r="H15" s="48"/>
      <c r="I15" s="48"/>
      <c r="J15" s="48"/>
      <c r="P15" s="66"/>
      <c r="Q15" s="66"/>
      <c r="R15" s="66"/>
      <c r="S15" s="66"/>
      <c r="T15" s="66"/>
    </row>
    <row r="16" spans="1:20">
      <c r="D16" s="48"/>
      <c r="E16" s="48"/>
      <c r="F16" s="49">
        <f>F14-F12</f>
        <v>0</v>
      </c>
      <c r="G16" s="48"/>
      <c r="H16" s="49">
        <f>H14-H12</f>
        <v>0</v>
      </c>
      <c r="I16" s="48"/>
      <c r="J16" s="49"/>
      <c r="P16" s="66"/>
      <c r="Q16" s="66"/>
      <c r="R16" s="66"/>
      <c r="S16" s="66"/>
      <c r="T16" s="66"/>
    </row>
    <row r="17" spans="4:20">
      <c r="D17" s="48"/>
      <c r="E17" s="48"/>
      <c r="F17" s="48"/>
      <c r="G17" s="48"/>
      <c r="H17" s="48"/>
      <c r="I17" s="48"/>
      <c r="J17" s="48"/>
      <c r="P17" s="66"/>
      <c r="Q17" s="66"/>
      <c r="R17" s="66"/>
      <c r="S17" s="66"/>
      <c r="T17" s="66"/>
    </row>
    <row r="18" spans="4:20">
      <c r="D18" s="49">
        <f>D12-D15</f>
        <v>0</v>
      </c>
      <c r="E18" s="48"/>
      <c r="F18" s="48"/>
      <c r="G18" s="48"/>
      <c r="H18" s="48"/>
      <c r="I18" s="48"/>
      <c r="J18" s="49">
        <f>F21+F14-H14</f>
        <v>54955488763</v>
      </c>
      <c r="P18" s="66"/>
      <c r="Q18" s="66"/>
      <c r="R18" s="66"/>
      <c r="S18" s="66"/>
      <c r="T18" s="66"/>
    </row>
    <row r="19" spans="4:20">
      <c r="D19" s="48"/>
      <c r="E19" s="48"/>
      <c r="F19" s="89">
        <v>1101555052367</v>
      </c>
      <c r="G19" s="48"/>
      <c r="H19" s="48"/>
      <c r="I19" s="48"/>
      <c r="J19" s="48"/>
      <c r="P19" s="66"/>
      <c r="Q19" s="66"/>
      <c r="R19" s="66"/>
      <c r="S19" s="66"/>
      <c r="T19" s="66"/>
    </row>
    <row r="20" spans="4:20">
      <c r="D20" s="48"/>
      <c r="F20" s="89">
        <v>1067312203165</v>
      </c>
      <c r="G20" s="48"/>
      <c r="H20" s="48"/>
      <c r="I20" s="48"/>
      <c r="J20" s="49">
        <f>J18-J12</f>
        <v>0</v>
      </c>
    </row>
    <row r="21" spans="4:20">
      <c r="D21" s="48"/>
      <c r="F21" s="49">
        <f>F19-F20</f>
        <v>34242849202</v>
      </c>
      <c r="G21" s="48"/>
      <c r="H21" s="48"/>
      <c r="I21" s="48"/>
      <c r="J21" s="48"/>
    </row>
    <row r="22" spans="4:20">
      <c r="F22" s="48"/>
      <c r="G22" s="48"/>
      <c r="H22" s="48"/>
      <c r="I22" s="48"/>
      <c r="J22" s="48"/>
    </row>
    <row r="23" spans="4:20">
      <c r="F23" s="48"/>
      <c r="G23" s="48"/>
      <c r="H23" s="48"/>
      <c r="I23" s="48"/>
      <c r="J23" s="48"/>
    </row>
    <row r="24" spans="4:20">
      <c r="F24" s="49">
        <f>F21-D12</f>
        <v>0</v>
      </c>
      <c r="G24" s="48"/>
      <c r="H24" s="48"/>
      <c r="I24" s="48"/>
      <c r="J24" s="48"/>
    </row>
    <row r="25" spans="4:20">
      <c r="F25" s="48"/>
      <c r="G25" s="48"/>
      <c r="H25" s="48"/>
      <c r="I25" s="48"/>
      <c r="J25" s="48"/>
    </row>
    <row r="26" spans="4:20">
      <c r="F26" s="48"/>
      <c r="G26" s="48"/>
      <c r="H26" s="48"/>
      <c r="I26" s="48"/>
      <c r="J26" s="48"/>
    </row>
    <row r="27" spans="4:20">
      <c r="F27" s="48"/>
      <c r="G27" s="48"/>
      <c r="H27" s="48"/>
      <c r="I27" s="48"/>
      <c r="J27" s="48"/>
    </row>
    <row r="28" spans="4:20">
      <c r="F28" s="48"/>
      <c r="G28" s="48"/>
      <c r="H28" s="48"/>
      <c r="I28" s="48"/>
      <c r="J28" s="48"/>
    </row>
    <row r="29" spans="4:20">
      <c r="F29" s="48"/>
      <c r="G29" s="48"/>
      <c r="H29" s="48"/>
      <c r="I29" s="48"/>
      <c r="J29" s="48"/>
    </row>
    <row r="30" spans="4:20">
      <c r="F30" s="48"/>
      <c r="G30" s="48"/>
      <c r="H30" s="48"/>
      <c r="I30" s="48"/>
      <c r="J30" s="48"/>
    </row>
  </sheetData>
  <mergeCells count="11">
    <mergeCell ref="A12:B12"/>
    <mergeCell ref="A8:B8"/>
    <mergeCell ref="A9:B9"/>
    <mergeCell ref="A10:B10"/>
    <mergeCell ref="A11:B11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6"/>
  <sheetViews>
    <sheetView rightToLeft="1" workbookViewId="0">
      <selection activeCell="D15" sqref="D15:H20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19.14062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7" max="17" width="14.85546875" bestFit="1" customWidth="1"/>
  </cols>
  <sheetData>
    <row r="1" spans="1:17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spans="1:17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</row>
    <row r="3" spans="1:17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</row>
    <row r="5" spans="1:17" ht="24">
      <c r="A5" s="1" t="s">
        <v>110</v>
      </c>
      <c r="B5" s="103" t="s">
        <v>111</v>
      </c>
      <c r="C5" s="103"/>
      <c r="D5" s="103"/>
      <c r="E5" s="103"/>
      <c r="F5" s="103"/>
      <c r="G5" s="103"/>
      <c r="H5" s="103"/>
      <c r="I5" s="103"/>
      <c r="J5" s="103"/>
    </row>
    <row r="6" spans="1:17">
      <c r="J6" s="44"/>
    </row>
    <row r="7" spans="1:17" ht="21">
      <c r="A7" s="98"/>
      <c r="B7" s="98"/>
      <c r="D7" s="2" t="s">
        <v>112</v>
      </c>
      <c r="F7" s="2" t="s">
        <v>106</v>
      </c>
      <c r="H7" s="77" t="s">
        <v>113</v>
      </c>
      <c r="J7" s="77" t="s">
        <v>114</v>
      </c>
    </row>
    <row r="8" spans="1:17" ht="18.75">
      <c r="A8" s="99" t="s">
        <v>115</v>
      </c>
      <c r="B8" s="99"/>
      <c r="D8" s="52" t="s">
        <v>116</v>
      </c>
      <c r="F8" s="6">
        <f>'درآمد سرمایه گذاری در سهام'!U80</f>
        <v>171345317541</v>
      </c>
      <c r="H8" s="74">
        <f>F8/$F$13</f>
        <v>0.97580420508245624</v>
      </c>
      <c r="J8" s="74">
        <f>F8/$Q$9</f>
        <v>0.17280647528507781</v>
      </c>
    </row>
    <row r="9" spans="1:17" ht="18.75">
      <c r="A9" s="101" t="s">
        <v>117</v>
      </c>
      <c r="B9" s="101"/>
      <c r="D9" s="53" t="s">
        <v>118</v>
      </c>
      <c r="F9" s="20">
        <v>0</v>
      </c>
      <c r="H9" s="74">
        <f t="shared" ref="H9:H12" si="0">F9/$F$13</f>
        <v>0</v>
      </c>
      <c r="J9" s="74">
        <f t="shared" ref="J9:J12" si="1">F9/$Q$9</f>
        <v>0</v>
      </c>
      <c r="Q9" s="49">
        <v>991544542867</v>
      </c>
    </row>
    <row r="10" spans="1:17" ht="18.75">
      <c r="A10" s="101" t="s">
        <v>119</v>
      </c>
      <c r="B10" s="101"/>
      <c r="D10" s="53" t="s">
        <v>120</v>
      </c>
      <c r="F10" s="20">
        <v>0</v>
      </c>
      <c r="H10" s="74">
        <f>F10/$F$13</f>
        <v>0</v>
      </c>
      <c r="J10" s="74">
        <f t="shared" si="1"/>
        <v>0</v>
      </c>
    </row>
    <row r="11" spans="1:17" ht="21.75" customHeight="1">
      <c r="A11" s="101" t="s">
        <v>121</v>
      </c>
      <c r="B11" s="101"/>
      <c r="D11" s="53" t="s">
        <v>122</v>
      </c>
      <c r="F11" s="8">
        <f>'درآمد سپرده بانکی'!H11</f>
        <v>3935986910</v>
      </c>
      <c r="H11" s="74">
        <f t="shared" si="0"/>
        <v>2.2415275964623178E-2</v>
      </c>
      <c r="J11" s="74">
        <f t="shared" si="1"/>
        <v>3.9695512806911292E-3</v>
      </c>
    </row>
    <row r="12" spans="1:17" ht="21.75" customHeight="1">
      <c r="A12" s="99" t="s">
        <v>123</v>
      </c>
      <c r="B12" s="99"/>
      <c r="D12" s="54" t="s">
        <v>124</v>
      </c>
      <c r="F12" s="9">
        <f>'سایر درآمدها'!F11</f>
        <v>312648361</v>
      </c>
      <c r="H12" s="74">
        <f t="shared" si="0"/>
        <v>1.7805189529205346E-3</v>
      </c>
      <c r="J12" s="74">
        <f t="shared" si="1"/>
        <v>3.1531448914639111E-4</v>
      </c>
    </row>
    <row r="13" spans="1:17" s="46" customFormat="1" ht="21.75" customHeight="1" thickBot="1">
      <c r="A13" s="98"/>
      <c r="B13" s="98"/>
      <c r="D13" s="22"/>
      <c r="F13" s="17">
        <f>SUM(F8:F12)</f>
        <v>175593952812</v>
      </c>
      <c r="H13" s="78">
        <f>SUM(H8:H12)</f>
        <v>1</v>
      </c>
      <c r="J13" s="75">
        <f>SUM(J8:J12)</f>
        <v>0.17709134105491534</v>
      </c>
    </row>
    <row r="14" spans="1:17" ht="13.5" thickTop="1"/>
    <row r="15" spans="1:17">
      <c r="D15" s="48"/>
      <c r="E15" s="48"/>
      <c r="F15" s="95">
        <v>179822861094</v>
      </c>
      <c r="G15" s="48"/>
      <c r="H15" s="48"/>
    </row>
    <row r="16" spans="1:17">
      <c r="D16" s="48"/>
      <c r="E16" s="48"/>
      <c r="F16" s="49"/>
      <c r="G16" s="48"/>
      <c r="H16" s="48"/>
    </row>
    <row r="17" spans="4:8">
      <c r="D17" s="48"/>
      <c r="E17" s="48"/>
      <c r="F17" s="49">
        <f>F15-F13</f>
        <v>4228908282</v>
      </c>
      <c r="G17" s="48"/>
      <c r="H17" s="48"/>
    </row>
    <row r="18" spans="4:8">
      <c r="D18" s="48"/>
      <c r="E18" s="48"/>
      <c r="F18" s="48"/>
      <c r="G18" s="48"/>
      <c r="H18" s="48"/>
    </row>
    <row r="19" spans="4:8">
      <c r="D19" s="48"/>
      <c r="E19" s="48"/>
      <c r="F19" s="49"/>
      <c r="G19" s="48"/>
      <c r="H19" s="48"/>
    </row>
    <row r="20" spans="4:8">
      <c r="D20" s="48"/>
      <c r="E20" s="48"/>
      <c r="F20" s="49"/>
      <c r="G20" s="48"/>
      <c r="H20" s="48"/>
    </row>
    <row r="21" spans="4:8">
      <c r="F21" s="90"/>
    </row>
    <row r="24" spans="4:8">
      <c r="F24" s="47"/>
    </row>
    <row r="26" spans="4:8">
      <c r="F26" s="47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0"/>
  <sheetViews>
    <sheetView rightToLeft="1" topLeftCell="A72" zoomScaleNormal="100" workbookViewId="0">
      <selection activeCell="D83" sqref="D83:S87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8.28515625" bestFit="1" customWidth="1"/>
    <col min="7" max="7" width="1.28515625" customWidth="1"/>
    <col min="8" max="8" width="15.5703125" bestFit="1" customWidth="1"/>
    <col min="9" max="9" width="1.28515625" customWidth="1"/>
    <col min="10" max="10" width="16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7.7109375" bestFit="1" customWidth="1"/>
    <col min="15" max="16" width="1.28515625" customWidth="1"/>
    <col min="17" max="17" width="17.7109375" bestFit="1" customWidth="1"/>
    <col min="18" max="18" width="1.28515625" customWidth="1"/>
    <col min="19" max="19" width="17.140625" bestFit="1" customWidth="1"/>
    <col min="20" max="20" width="1.28515625" customWidth="1"/>
    <col min="21" max="21" width="18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25.5">
      <c r="A2" s="96" t="s">
        <v>109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25.5">
      <c r="A3" s="9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</row>
    <row r="5" spans="1:23" ht="24">
      <c r="A5" s="1" t="s">
        <v>125</v>
      </c>
      <c r="B5" s="103" t="s">
        <v>126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</row>
    <row r="6" spans="1:23" ht="21">
      <c r="D6" s="104" t="s">
        <v>127</v>
      </c>
      <c r="E6" s="104"/>
      <c r="F6" s="104"/>
      <c r="G6" s="104"/>
      <c r="H6" s="104"/>
      <c r="I6" s="104"/>
      <c r="J6" s="104"/>
      <c r="K6" s="104"/>
      <c r="L6" s="104"/>
      <c r="N6" s="104" t="s">
        <v>128</v>
      </c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1">
      <c r="D7" s="3"/>
      <c r="E7" s="3"/>
      <c r="F7" s="3"/>
      <c r="G7" s="3"/>
      <c r="H7" s="3"/>
      <c r="I7" s="3"/>
      <c r="J7" s="106" t="s">
        <v>71</v>
      </c>
      <c r="K7" s="110"/>
      <c r="L7" s="110"/>
      <c r="N7" s="3"/>
      <c r="O7" s="3"/>
      <c r="P7" s="3"/>
      <c r="Q7" s="3"/>
      <c r="R7" s="3"/>
      <c r="S7" s="3"/>
      <c r="T7" s="3"/>
      <c r="U7" s="106" t="s">
        <v>71</v>
      </c>
      <c r="V7" s="110"/>
      <c r="W7" s="110"/>
    </row>
    <row r="8" spans="1:23" ht="21">
      <c r="A8" s="98"/>
      <c r="B8" s="98"/>
      <c r="D8" s="2" t="s">
        <v>129</v>
      </c>
      <c r="F8" s="2" t="s">
        <v>130</v>
      </c>
      <c r="H8" s="2" t="s">
        <v>131</v>
      </c>
      <c r="J8" s="70" t="s">
        <v>106</v>
      </c>
      <c r="K8" s="3"/>
      <c r="L8" s="11" t="s">
        <v>113</v>
      </c>
      <c r="N8" s="2" t="s">
        <v>129</v>
      </c>
      <c r="P8" s="104" t="s">
        <v>130</v>
      </c>
      <c r="Q8" s="104"/>
      <c r="S8" s="2" t="s">
        <v>131</v>
      </c>
      <c r="U8" s="70" t="s">
        <v>106</v>
      </c>
      <c r="V8" s="3"/>
      <c r="W8" s="11" t="s">
        <v>113</v>
      </c>
    </row>
    <row r="9" spans="1:23" ht="18.75">
      <c r="A9" s="99" t="s">
        <v>46</v>
      </c>
      <c r="B9" s="99"/>
      <c r="D9" s="58">
        <v>0</v>
      </c>
      <c r="E9" s="56"/>
      <c r="F9" s="24">
        <v>-1029835800</v>
      </c>
      <c r="G9" s="56"/>
      <c r="H9" s="24">
        <v>-278334000</v>
      </c>
      <c r="I9" s="56"/>
      <c r="J9" s="33">
        <f>D9+F9+H9</f>
        <v>-1308169800</v>
      </c>
      <c r="L9" s="79">
        <f>J9/درآمد!$F$13</f>
        <v>-7.4499706798023648E-3</v>
      </c>
      <c r="N9" s="24">
        <v>0</v>
      </c>
      <c r="O9" s="56"/>
      <c r="P9" s="113">
        <v>-1711754100</v>
      </c>
      <c r="Q9" s="113"/>
      <c r="R9" s="56"/>
      <c r="S9" s="24">
        <v>-278334000</v>
      </c>
      <c r="T9" s="56"/>
      <c r="U9" s="33">
        <f>N9+P9+S9</f>
        <v>-1990088100</v>
      </c>
      <c r="W9" s="79">
        <f>U9/درآمد!$F$13</f>
        <v>-1.1333466034167428E-2</v>
      </c>
    </row>
    <row r="10" spans="1:23" ht="18.75">
      <c r="A10" s="101" t="s">
        <v>21</v>
      </c>
      <c r="B10" s="101"/>
      <c r="D10" s="29">
        <v>0</v>
      </c>
      <c r="E10" s="56"/>
      <c r="F10" s="27">
        <v>-4916660510</v>
      </c>
      <c r="G10" s="56"/>
      <c r="H10" s="27">
        <v>131215039</v>
      </c>
      <c r="I10" s="56"/>
      <c r="J10" s="33">
        <f t="shared" ref="J10:J73" si="0">D10+F10+H10</f>
        <v>-4785445471</v>
      </c>
      <c r="L10" s="79">
        <f>J10/درآمد!$F$13</f>
        <v>-2.7252905890919527E-2</v>
      </c>
      <c r="N10" s="27">
        <v>2782456873</v>
      </c>
      <c r="O10" s="56"/>
      <c r="P10" s="114">
        <v>-586565986</v>
      </c>
      <c r="Q10" s="114"/>
      <c r="R10" s="56"/>
      <c r="S10" s="27">
        <v>131215039</v>
      </c>
      <c r="T10" s="56"/>
      <c r="U10" s="33">
        <f t="shared" ref="U10:U73" si="1">N10+P10+S10</f>
        <v>2327105926</v>
      </c>
      <c r="W10" s="74">
        <f>U10/درآمد!$F$13</f>
        <v>1.3252768040887606E-2</v>
      </c>
    </row>
    <row r="11" spans="1:23" ht="18.75">
      <c r="A11" s="101" t="s">
        <v>24</v>
      </c>
      <c r="B11" s="101"/>
      <c r="D11" s="27">
        <v>1795081967</v>
      </c>
      <c r="E11" s="56"/>
      <c r="F11" s="27">
        <v>-8205502007</v>
      </c>
      <c r="G11" s="56"/>
      <c r="H11" s="27">
        <v>3590848438</v>
      </c>
      <c r="I11" s="56"/>
      <c r="J11" s="33">
        <f t="shared" si="0"/>
        <v>-2819571602</v>
      </c>
      <c r="L11" s="79">
        <f>J11/درآمد!$F$13</f>
        <v>-1.6057338859606286E-2</v>
      </c>
      <c r="N11" s="27">
        <v>1795081967</v>
      </c>
      <c r="O11" s="56"/>
      <c r="P11" s="114">
        <v>8663824818</v>
      </c>
      <c r="Q11" s="114"/>
      <c r="R11" s="56"/>
      <c r="S11" s="27">
        <v>8249809512</v>
      </c>
      <c r="T11" s="56"/>
      <c r="U11" s="33">
        <f t="shared" si="1"/>
        <v>18708716297</v>
      </c>
      <c r="W11" s="74">
        <f>U11/درآمد!$F$13</f>
        <v>0.10654533369398275</v>
      </c>
    </row>
    <row r="12" spans="1:23" ht="18.75">
      <c r="A12" s="101" t="s">
        <v>23</v>
      </c>
      <c r="B12" s="101"/>
      <c r="D12" s="27">
        <v>896928328</v>
      </c>
      <c r="E12" s="56"/>
      <c r="F12" s="27">
        <v>-3388913123</v>
      </c>
      <c r="G12" s="56"/>
      <c r="H12" s="27">
        <v>-393568369</v>
      </c>
      <c r="I12" s="56"/>
      <c r="J12" s="33">
        <f t="shared" si="0"/>
        <v>-2885553164</v>
      </c>
      <c r="L12" s="79">
        <f>J12/درآمد!$F$13</f>
        <v>-1.6433101013959308E-2</v>
      </c>
      <c r="N12" s="27">
        <v>896928328</v>
      </c>
      <c r="O12" s="56"/>
      <c r="P12" s="114">
        <v>-1393355794</v>
      </c>
      <c r="Q12" s="114"/>
      <c r="R12" s="56"/>
      <c r="S12" s="27">
        <v>-393570575</v>
      </c>
      <c r="T12" s="56"/>
      <c r="U12" s="33">
        <f t="shared" si="1"/>
        <v>-889998041</v>
      </c>
      <c r="W12" s="74">
        <f>U12/درآمد!$F$13</f>
        <v>-5.0685005192227664E-3</v>
      </c>
    </row>
    <row r="13" spans="1:23" ht="18.75">
      <c r="A13" s="101" t="s">
        <v>51</v>
      </c>
      <c r="B13" s="101"/>
      <c r="D13" s="29">
        <v>0</v>
      </c>
      <c r="E13" s="56"/>
      <c r="F13" s="27">
        <v>2091481199</v>
      </c>
      <c r="G13" s="56"/>
      <c r="H13" s="27">
        <v>1658075431</v>
      </c>
      <c r="I13" s="56"/>
      <c r="J13" s="33">
        <f t="shared" si="0"/>
        <v>3749556630</v>
      </c>
      <c r="L13" s="74">
        <f>J13/درآمد!$F$13</f>
        <v>2.1353563547911413E-2</v>
      </c>
      <c r="N13" s="27">
        <v>0</v>
      </c>
      <c r="O13" s="56"/>
      <c r="P13" s="114">
        <v>29384118000</v>
      </c>
      <c r="Q13" s="114"/>
      <c r="R13" s="56"/>
      <c r="S13" s="27">
        <v>1835057666</v>
      </c>
      <c r="T13" s="56"/>
      <c r="U13" s="33">
        <f t="shared" si="1"/>
        <v>31219175666</v>
      </c>
      <c r="W13" s="74">
        <f>U13/درآمد!$F$13</f>
        <v>0.17779186108661083</v>
      </c>
    </row>
    <row r="14" spans="1:23" ht="18.75">
      <c r="A14" s="101" t="s">
        <v>55</v>
      </c>
      <c r="B14" s="101"/>
      <c r="D14" s="29">
        <v>0</v>
      </c>
      <c r="E14" s="56"/>
      <c r="F14" s="27">
        <v>-1383501197</v>
      </c>
      <c r="G14" s="56"/>
      <c r="H14" s="27">
        <v>-1904068695</v>
      </c>
      <c r="I14" s="56"/>
      <c r="J14" s="33">
        <f t="shared" si="0"/>
        <v>-3287569892</v>
      </c>
      <c r="L14" s="79">
        <f>J14/درآمد!$F$13</f>
        <v>-1.8722568968646904E-2</v>
      </c>
      <c r="N14" s="27">
        <v>4537837838</v>
      </c>
      <c r="O14" s="56"/>
      <c r="P14" s="114">
        <v>-17240420457</v>
      </c>
      <c r="Q14" s="114"/>
      <c r="R14" s="56"/>
      <c r="S14" s="27">
        <v>-1904073567</v>
      </c>
      <c r="T14" s="56"/>
      <c r="U14" s="33">
        <f t="shared" si="1"/>
        <v>-14606656186</v>
      </c>
      <c r="W14" s="79">
        <f>U14/درآمد!$F$13</f>
        <v>-8.3184278000955097E-2</v>
      </c>
    </row>
    <row r="15" spans="1:23" ht="18.75">
      <c r="A15" s="101" t="s">
        <v>50</v>
      </c>
      <c r="B15" s="101"/>
      <c r="D15" s="27">
        <v>2261971831</v>
      </c>
      <c r="E15" s="56"/>
      <c r="F15" s="27">
        <v>-3778375700</v>
      </c>
      <c r="G15" s="56"/>
      <c r="H15" s="27">
        <v>417406779</v>
      </c>
      <c r="I15" s="56"/>
      <c r="J15" s="33">
        <f t="shared" si="0"/>
        <v>-1098997090</v>
      </c>
      <c r="L15" s="79">
        <f>J15/درآمد!$F$13</f>
        <v>-6.2587411035540802E-3</v>
      </c>
      <c r="N15" s="27">
        <v>2261971831</v>
      </c>
      <c r="O15" s="56"/>
      <c r="P15" s="114">
        <v>4067163924</v>
      </c>
      <c r="Q15" s="114"/>
      <c r="R15" s="56"/>
      <c r="S15" s="27">
        <v>849818534</v>
      </c>
      <c r="T15" s="56"/>
      <c r="U15" s="33">
        <f t="shared" si="1"/>
        <v>7178954289</v>
      </c>
      <c r="W15" s="74">
        <f>U15/درآمد!$F$13</f>
        <v>4.0883835542367228E-2</v>
      </c>
    </row>
    <row r="16" spans="1:23" ht="18.75">
      <c r="A16" s="101" t="s">
        <v>63</v>
      </c>
      <c r="B16" s="101"/>
      <c r="D16" s="29">
        <v>0</v>
      </c>
      <c r="E16" s="56"/>
      <c r="F16" s="27">
        <v>-1199344736</v>
      </c>
      <c r="G16" s="56"/>
      <c r="H16" s="27">
        <v>1008387751</v>
      </c>
      <c r="I16" s="56"/>
      <c r="J16" s="33">
        <f t="shared" si="0"/>
        <v>-190956985</v>
      </c>
      <c r="L16" s="79">
        <f>J16/درآمد!$F$13</f>
        <v>-1.0874918067619815E-3</v>
      </c>
      <c r="N16" s="27">
        <v>0</v>
      </c>
      <c r="O16" s="56"/>
      <c r="P16" s="114">
        <v>2109631987</v>
      </c>
      <c r="Q16" s="114"/>
      <c r="R16" s="56"/>
      <c r="S16" s="27">
        <v>2858526971</v>
      </c>
      <c r="T16" s="56"/>
      <c r="U16" s="33">
        <f t="shared" si="1"/>
        <v>4968158958</v>
      </c>
      <c r="W16" s="74">
        <f>U16/درآمد!$F$13</f>
        <v>2.8293451331545393E-2</v>
      </c>
    </row>
    <row r="17" spans="1:23" ht="18.75">
      <c r="A17" s="101" t="s">
        <v>59</v>
      </c>
      <c r="B17" s="101"/>
      <c r="D17" s="29">
        <v>0</v>
      </c>
      <c r="E17" s="56"/>
      <c r="F17" s="27">
        <v>-1591990988</v>
      </c>
      <c r="G17" s="56"/>
      <c r="H17" s="27">
        <v>-1022360497</v>
      </c>
      <c r="I17" s="56"/>
      <c r="J17" s="33">
        <f t="shared" si="0"/>
        <v>-2614351485</v>
      </c>
      <c r="L17" s="79">
        <f>J17/درآمد!$F$13</f>
        <v>-1.4888619130290099E-2</v>
      </c>
      <c r="N17" s="27">
        <v>0</v>
      </c>
      <c r="O17" s="56"/>
      <c r="P17" s="114">
        <v>-6525659777</v>
      </c>
      <c r="Q17" s="114"/>
      <c r="R17" s="56"/>
      <c r="S17" s="27">
        <v>-810452745</v>
      </c>
      <c r="T17" s="56"/>
      <c r="U17" s="33">
        <f t="shared" si="1"/>
        <v>-7336112522</v>
      </c>
      <c r="W17" s="79">
        <f>U17/درآمد!$F$13</f>
        <v>-4.1778844911899801E-2</v>
      </c>
    </row>
    <row r="18" spans="1:23" ht="18.75">
      <c r="A18" s="101" t="s">
        <v>30</v>
      </c>
      <c r="B18" s="101"/>
      <c r="D18" s="27">
        <v>637815700</v>
      </c>
      <c r="E18" s="56"/>
      <c r="F18" s="27">
        <v>-1837068066</v>
      </c>
      <c r="G18" s="56"/>
      <c r="H18" s="27">
        <v>56195522</v>
      </c>
      <c r="I18" s="56"/>
      <c r="J18" s="33">
        <f t="shared" si="0"/>
        <v>-1143056844</v>
      </c>
      <c r="L18" s="79">
        <f>J18/درآمد!$F$13</f>
        <v>-6.509659505323717E-3</v>
      </c>
      <c r="N18" s="27">
        <v>637815700</v>
      </c>
      <c r="O18" s="56"/>
      <c r="P18" s="114">
        <v>-519471899</v>
      </c>
      <c r="Q18" s="114"/>
      <c r="R18" s="56"/>
      <c r="S18" s="27">
        <v>56195522</v>
      </c>
      <c r="T18" s="56"/>
      <c r="U18" s="33">
        <f t="shared" si="1"/>
        <v>174539323</v>
      </c>
      <c r="W18" s="74">
        <f>U18/درآمد!$F$13</f>
        <v>9.9399392863415317E-4</v>
      </c>
    </row>
    <row r="19" spans="1:23" ht="18.75">
      <c r="A19" s="101" t="s">
        <v>53</v>
      </c>
      <c r="B19" s="101"/>
      <c r="D19" s="29">
        <v>0</v>
      </c>
      <c r="E19" s="56"/>
      <c r="F19" s="27">
        <v>1282210460</v>
      </c>
      <c r="G19" s="56"/>
      <c r="H19" s="27">
        <v>-380072906</v>
      </c>
      <c r="I19" s="56"/>
      <c r="J19" s="33">
        <f t="shared" si="0"/>
        <v>902137554</v>
      </c>
      <c r="L19" s="74">
        <f>J19/درآمد!$F$13</f>
        <v>5.1376345230172895E-3</v>
      </c>
      <c r="N19" s="27">
        <v>0</v>
      </c>
      <c r="O19" s="56"/>
      <c r="P19" s="114">
        <v>-18124445</v>
      </c>
      <c r="Q19" s="114"/>
      <c r="R19" s="56"/>
      <c r="S19" s="27">
        <v>-380072906</v>
      </c>
      <c r="T19" s="56"/>
      <c r="U19" s="33">
        <f t="shared" si="1"/>
        <v>-398197351</v>
      </c>
      <c r="W19" s="79">
        <f>U19/درآمد!$F$13</f>
        <v>-2.2677167671390753E-3</v>
      </c>
    </row>
    <row r="20" spans="1:23" ht="18.75">
      <c r="A20" s="101" t="s">
        <v>70</v>
      </c>
      <c r="B20" s="101"/>
      <c r="D20" s="29">
        <v>0</v>
      </c>
      <c r="E20" s="56"/>
      <c r="F20" s="27">
        <v>-2002804440</v>
      </c>
      <c r="G20" s="56"/>
      <c r="H20" s="27">
        <v>709845373</v>
      </c>
      <c r="I20" s="56"/>
      <c r="J20" s="33">
        <f t="shared" si="0"/>
        <v>-1292959067</v>
      </c>
      <c r="L20" s="79">
        <f>J20/درآمد!$F$13</f>
        <v>-7.3633462103578767E-3</v>
      </c>
      <c r="N20" s="27">
        <v>3200000000</v>
      </c>
      <c r="O20" s="56"/>
      <c r="P20" s="114">
        <v>9980183324</v>
      </c>
      <c r="Q20" s="114"/>
      <c r="R20" s="56"/>
      <c r="S20" s="27">
        <v>709845373</v>
      </c>
      <c r="T20" s="56"/>
      <c r="U20" s="33">
        <f t="shared" si="1"/>
        <v>13890028697</v>
      </c>
      <c r="W20" s="74">
        <f>U20/درآمد!$F$13</f>
        <v>7.9103115309850022E-2</v>
      </c>
    </row>
    <row r="21" spans="1:23" ht="18.75">
      <c r="A21" s="101" t="s">
        <v>35</v>
      </c>
      <c r="B21" s="101"/>
      <c r="D21" s="27">
        <v>4537837838</v>
      </c>
      <c r="E21" s="56"/>
      <c r="F21" s="27">
        <v>-15769902124</v>
      </c>
      <c r="G21" s="56"/>
      <c r="H21" s="27">
        <v>6883592282</v>
      </c>
      <c r="I21" s="56"/>
      <c r="J21" s="33">
        <f t="shared" si="0"/>
        <v>-4348472004</v>
      </c>
      <c r="L21" s="79">
        <f>J21/درآمد!$F$13</f>
        <v>-2.4764360812901683E-2</v>
      </c>
      <c r="N21" s="27">
        <v>4512312560</v>
      </c>
      <c r="O21" s="56"/>
      <c r="P21" s="114">
        <v>4981873219</v>
      </c>
      <c r="Q21" s="114"/>
      <c r="R21" s="56"/>
      <c r="S21" s="27">
        <v>10127133094</v>
      </c>
      <c r="T21" s="56"/>
      <c r="U21" s="33">
        <f t="shared" si="1"/>
        <v>19621318873</v>
      </c>
      <c r="W21" s="74">
        <f>U21/درآمد!$F$13</f>
        <v>0.11174256606665495</v>
      </c>
    </row>
    <row r="22" spans="1:23" ht="18.75">
      <c r="A22" s="101" t="s">
        <v>32</v>
      </c>
      <c r="B22" s="101"/>
      <c r="D22" s="27">
        <v>468715847</v>
      </c>
      <c r="E22" s="56"/>
      <c r="F22" s="27">
        <v>121548043</v>
      </c>
      <c r="G22" s="56"/>
      <c r="H22" s="27">
        <v>435120001</v>
      </c>
      <c r="I22" s="56"/>
      <c r="J22" s="33">
        <f t="shared" si="0"/>
        <v>1025383891</v>
      </c>
      <c r="L22" s="74">
        <f>J22/درآمد!$F$13</f>
        <v>5.8395171051125504E-3</v>
      </c>
      <c r="N22" s="27">
        <v>468715847</v>
      </c>
      <c r="O22" s="56"/>
      <c r="P22" s="114">
        <v>852620959</v>
      </c>
      <c r="Q22" s="114"/>
      <c r="R22" s="56"/>
      <c r="S22" s="27">
        <v>435120001</v>
      </c>
      <c r="T22" s="56"/>
      <c r="U22" s="33">
        <f t="shared" si="1"/>
        <v>1756456807</v>
      </c>
      <c r="W22" s="74">
        <f>U22/درآمد!$F$13</f>
        <v>1.0002945880947016E-2</v>
      </c>
    </row>
    <row r="23" spans="1:23" ht="18.75">
      <c r="A23" s="101" t="s">
        <v>44</v>
      </c>
      <c r="B23" s="101"/>
      <c r="D23" s="29">
        <v>0</v>
      </c>
      <c r="E23" s="56"/>
      <c r="F23" s="29">
        <v>0</v>
      </c>
      <c r="G23" s="56"/>
      <c r="H23" s="27">
        <v>-2076260268</v>
      </c>
      <c r="I23" s="56"/>
      <c r="J23" s="33">
        <f t="shared" si="0"/>
        <v>-2076260268</v>
      </c>
      <c r="L23" s="79">
        <f>J23/درآمد!$F$13</f>
        <v>-1.1824212820261254E-2</v>
      </c>
      <c r="N23" s="29">
        <v>0</v>
      </c>
      <c r="O23" s="56"/>
      <c r="P23" s="102">
        <v>0</v>
      </c>
      <c r="Q23" s="102"/>
      <c r="R23" s="56"/>
      <c r="S23" s="27">
        <v>-2419306370</v>
      </c>
      <c r="T23" s="56"/>
      <c r="U23" s="33">
        <f t="shared" si="1"/>
        <v>-2419306370</v>
      </c>
      <c r="W23" s="79">
        <f>U23/درآمد!$F$13</f>
        <v>-1.3777845599217388E-2</v>
      </c>
    </row>
    <row r="24" spans="1:23" ht="18.75">
      <c r="A24" s="101" t="s">
        <v>52</v>
      </c>
      <c r="B24" s="101"/>
      <c r="D24" s="29">
        <v>0</v>
      </c>
      <c r="E24" s="56"/>
      <c r="F24" s="27">
        <v>-7801009764</v>
      </c>
      <c r="G24" s="56"/>
      <c r="H24" s="27">
        <v>6982704260</v>
      </c>
      <c r="I24" s="56"/>
      <c r="J24" s="33">
        <f t="shared" si="0"/>
        <v>-818305504</v>
      </c>
      <c r="L24" s="79">
        <f>J24/درآمد!$F$13</f>
        <v>-4.6602146081654661E-3</v>
      </c>
      <c r="N24" s="27">
        <v>3662441400</v>
      </c>
      <c r="O24" s="56"/>
      <c r="P24" s="114">
        <v>9943137571</v>
      </c>
      <c r="Q24" s="114"/>
      <c r="R24" s="56"/>
      <c r="S24" s="27">
        <v>6982704260</v>
      </c>
      <c r="T24" s="56"/>
      <c r="U24" s="33">
        <f t="shared" si="1"/>
        <v>20588283231</v>
      </c>
      <c r="W24" s="74">
        <f>U24/درآمد!$F$13</f>
        <v>0.11724938644694037</v>
      </c>
    </row>
    <row r="25" spans="1:23" ht="18.75">
      <c r="A25" s="101" t="s">
        <v>132</v>
      </c>
      <c r="B25" s="101"/>
      <c r="D25" s="29">
        <v>0</v>
      </c>
      <c r="E25" s="56"/>
      <c r="F25" s="29">
        <v>0</v>
      </c>
      <c r="G25" s="56"/>
      <c r="H25" s="29">
        <v>0</v>
      </c>
      <c r="I25" s="56"/>
      <c r="J25" s="33">
        <f t="shared" si="0"/>
        <v>0</v>
      </c>
      <c r="L25" s="74">
        <f>J25/درآمد!$F$13</f>
        <v>0</v>
      </c>
      <c r="N25" s="29">
        <v>0</v>
      </c>
      <c r="O25" s="56"/>
      <c r="P25" s="102">
        <v>0</v>
      </c>
      <c r="Q25" s="102"/>
      <c r="R25" s="56"/>
      <c r="S25" s="27">
        <v>19796432</v>
      </c>
      <c r="T25" s="56"/>
      <c r="U25" s="33">
        <f t="shared" si="1"/>
        <v>19796432</v>
      </c>
      <c r="W25" s="74">
        <f>U25/درآمد!$F$13</f>
        <v>1.1273982778436047E-4</v>
      </c>
    </row>
    <row r="26" spans="1:23" ht="18.75">
      <c r="A26" s="101" t="s">
        <v>66</v>
      </c>
      <c r="B26" s="101"/>
      <c r="D26" s="29">
        <v>0</v>
      </c>
      <c r="E26" s="56"/>
      <c r="F26" s="27">
        <v>-152384746</v>
      </c>
      <c r="G26" s="56"/>
      <c r="H26" s="29">
        <v>0</v>
      </c>
      <c r="I26" s="56"/>
      <c r="J26" s="33">
        <f t="shared" si="0"/>
        <v>-152384746</v>
      </c>
      <c r="L26" s="79">
        <f>J26/درآمد!$F$13</f>
        <v>-8.6782456661905105E-4</v>
      </c>
      <c r="N26" s="27">
        <v>150000000</v>
      </c>
      <c r="O26" s="56"/>
      <c r="P26" s="114">
        <v>-276600036</v>
      </c>
      <c r="Q26" s="114"/>
      <c r="R26" s="56"/>
      <c r="S26" s="27">
        <v>361834211</v>
      </c>
      <c r="T26" s="56"/>
      <c r="U26" s="33">
        <f t="shared" si="1"/>
        <v>235234175</v>
      </c>
      <c r="W26" s="74">
        <f>U26/درآمد!$F$13</f>
        <v>1.3396484971885901E-3</v>
      </c>
    </row>
    <row r="27" spans="1:23" ht="18.75">
      <c r="A27" s="101" t="s">
        <v>133</v>
      </c>
      <c r="B27" s="101"/>
      <c r="D27" s="29">
        <v>0</v>
      </c>
      <c r="E27" s="56"/>
      <c r="F27" s="29">
        <v>0</v>
      </c>
      <c r="G27" s="56"/>
      <c r="H27" s="29">
        <v>0</v>
      </c>
      <c r="I27" s="56"/>
      <c r="J27" s="33">
        <f t="shared" si="0"/>
        <v>0</v>
      </c>
      <c r="L27" s="74">
        <f>J27/درآمد!$F$13</f>
        <v>0</v>
      </c>
      <c r="N27" s="29">
        <v>0</v>
      </c>
      <c r="O27" s="56"/>
      <c r="P27" s="102">
        <v>0</v>
      </c>
      <c r="Q27" s="102"/>
      <c r="R27" s="56"/>
      <c r="S27" s="27">
        <v>-352631914</v>
      </c>
      <c r="T27" s="56"/>
      <c r="U27" s="33">
        <f t="shared" si="1"/>
        <v>-352631914</v>
      </c>
      <c r="W27" s="79">
        <f>U27/درآمد!$F$13</f>
        <v>-2.0082235655207673E-3</v>
      </c>
    </row>
    <row r="28" spans="1:23" ht="18.75">
      <c r="A28" s="101" t="s">
        <v>134</v>
      </c>
      <c r="B28" s="101"/>
      <c r="D28" s="29">
        <v>0</v>
      </c>
      <c r="E28" s="56"/>
      <c r="F28" s="29">
        <v>0</v>
      </c>
      <c r="G28" s="56"/>
      <c r="H28" s="29">
        <v>0</v>
      </c>
      <c r="I28" s="56"/>
      <c r="J28" s="33">
        <f t="shared" si="0"/>
        <v>0</v>
      </c>
      <c r="L28" s="74">
        <f>J28/درآمد!$F$13</f>
        <v>0</v>
      </c>
      <c r="N28" s="29">
        <v>0</v>
      </c>
      <c r="O28" s="56"/>
      <c r="P28" s="102">
        <v>0</v>
      </c>
      <c r="Q28" s="102"/>
      <c r="R28" s="56"/>
      <c r="S28" s="27">
        <v>200936351</v>
      </c>
      <c r="T28" s="56"/>
      <c r="U28" s="33">
        <f t="shared" si="1"/>
        <v>200936351</v>
      </c>
      <c r="W28" s="74">
        <f>U28/درآمد!$F$13</f>
        <v>1.1443238664097556E-3</v>
      </c>
    </row>
    <row r="29" spans="1:23" ht="18.75">
      <c r="A29" s="101" t="s">
        <v>135</v>
      </c>
      <c r="B29" s="101"/>
      <c r="D29" s="29">
        <v>0</v>
      </c>
      <c r="E29" s="56"/>
      <c r="F29" s="29">
        <v>0</v>
      </c>
      <c r="G29" s="56"/>
      <c r="H29" s="29">
        <v>0</v>
      </c>
      <c r="I29" s="56"/>
      <c r="J29" s="33">
        <f t="shared" si="0"/>
        <v>0</v>
      </c>
      <c r="L29" s="74">
        <f>J29/درآمد!$F$13</f>
        <v>0</v>
      </c>
      <c r="N29" s="29">
        <v>0</v>
      </c>
      <c r="O29" s="56"/>
      <c r="P29" s="102">
        <v>0</v>
      </c>
      <c r="Q29" s="102"/>
      <c r="R29" s="56"/>
      <c r="S29" s="27">
        <v>-141254493</v>
      </c>
      <c r="T29" s="56"/>
      <c r="U29" s="33">
        <f t="shared" si="1"/>
        <v>-141254493</v>
      </c>
      <c r="W29" s="79">
        <f>U29/درآمد!$F$13</f>
        <v>-8.0443825506470827E-4</v>
      </c>
    </row>
    <row r="30" spans="1:23" ht="18.75">
      <c r="A30" s="101" t="s">
        <v>136</v>
      </c>
      <c r="B30" s="101"/>
      <c r="D30" s="29">
        <v>0</v>
      </c>
      <c r="E30" s="56"/>
      <c r="F30" s="29">
        <v>0</v>
      </c>
      <c r="G30" s="56"/>
      <c r="H30" s="29">
        <v>0</v>
      </c>
      <c r="I30" s="56"/>
      <c r="J30" s="33">
        <f t="shared" si="0"/>
        <v>0</v>
      </c>
      <c r="L30" s="74">
        <f>J30/درآمد!$F$13</f>
        <v>0</v>
      </c>
      <c r="N30" s="29">
        <v>0</v>
      </c>
      <c r="O30" s="56"/>
      <c r="P30" s="102">
        <v>0</v>
      </c>
      <c r="Q30" s="102"/>
      <c r="R30" s="56"/>
      <c r="S30" s="27">
        <v>208414929</v>
      </c>
      <c r="T30" s="56"/>
      <c r="U30" s="33">
        <f t="shared" si="1"/>
        <v>208414929</v>
      </c>
      <c r="W30" s="74">
        <f>U30/درآمد!$F$13</f>
        <v>1.1869140460841487E-3</v>
      </c>
    </row>
    <row r="31" spans="1:23" ht="18.75">
      <c r="A31" s="101" t="s">
        <v>20</v>
      </c>
      <c r="B31" s="101"/>
      <c r="D31" s="29">
        <v>0</v>
      </c>
      <c r="E31" s="56"/>
      <c r="F31" s="29">
        <v>0</v>
      </c>
      <c r="G31" s="56"/>
      <c r="H31" s="29">
        <v>0</v>
      </c>
      <c r="I31" s="56"/>
      <c r="J31" s="33">
        <f t="shared" si="0"/>
        <v>0</v>
      </c>
      <c r="L31" s="74">
        <f>J31/درآمد!$F$13</f>
        <v>0</v>
      </c>
      <c r="N31" s="29">
        <v>0</v>
      </c>
      <c r="O31" s="56"/>
      <c r="P31" s="114">
        <v>7063915302</v>
      </c>
      <c r="Q31" s="114"/>
      <c r="R31" s="56"/>
      <c r="S31" s="27">
        <v>3608787908</v>
      </c>
      <c r="T31" s="56"/>
      <c r="U31" s="33">
        <f t="shared" si="1"/>
        <v>10672703210</v>
      </c>
      <c r="W31" s="74">
        <f>U31/درآمد!$F$13</f>
        <v>6.0780585202878538E-2</v>
      </c>
    </row>
    <row r="32" spans="1:23" ht="18.75">
      <c r="A32" s="101" t="s">
        <v>56</v>
      </c>
      <c r="B32" s="101"/>
      <c r="D32" s="27">
        <v>28983849</v>
      </c>
      <c r="E32" s="56"/>
      <c r="F32" s="27">
        <v>-223164225</v>
      </c>
      <c r="G32" s="56"/>
      <c r="H32" s="29">
        <v>0</v>
      </c>
      <c r="I32" s="56"/>
      <c r="J32" s="33">
        <f t="shared" si="0"/>
        <v>-194180376</v>
      </c>
      <c r="L32" s="79">
        <f>J32/درآمد!$F$13</f>
        <v>-1.1058488797043005E-3</v>
      </c>
      <c r="N32" s="27">
        <v>28983849</v>
      </c>
      <c r="O32" s="56"/>
      <c r="P32" s="114">
        <v>-109672226</v>
      </c>
      <c r="Q32" s="114"/>
      <c r="R32" s="56"/>
      <c r="S32" s="27">
        <v>444013647</v>
      </c>
      <c r="T32" s="56"/>
      <c r="U32" s="33">
        <f t="shared" si="1"/>
        <v>363325270</v>
      </c>
      <c r="W32" s="74">
        <f>U32/درآمد!$F$13</f>
        <v>2.0691217674733645E-3</v>
      </c>
    </row>
    <row r="33" spans="1:23" ht="18.75">
      <c r="A33" s="101" t="s">
        <v>137</v>
      </c>
      <c r="B33" s="101"/>
      <c r="D33" s="29">
        <v>0</v>
      </c>
      <c r="E33" s="56"/>
      <c r="F33" s="29">
        <v>0</v>
      </c>
      <c r="G33" s="56"/>
      <c r="H33" s="29">
        <v>0</v>
      </c>
      <c r="I33" s="56"/>
      <c r="J33" s="33">
        <f t="shared" si="0"/>
        <v>0</v>
      </c>
      <c r="L33" s="74">
        <f>J33/درآمد!$F$13</f>
        <v>0</v>
      </c>
      <c r="N33" s="29">
        <v>0</v>
      </c>
      <c r="O33" s="56"/>
      <c r="P33" s="102">
        <v>0</v>
      </c>
      <c r="Q33" s="102"/>
      <c r="R33" s="56"/>
      <c r="S33" s="27">
        <v>-4572629873</v>
      </c>
      <c r="T33" s="56"/>
      <c r="U33" s="33">
        <f t="shared" si="1"/>
        <v>-4572629873</v>
      </c>
      <c r="W33" s="79">
        <f>U33/درآمد!$F$13</f>
        <v>-2.6040930224377912E-2</v>
      </c>
    </row>
    <row r="34" spans="1:23" ht="18.75">
      <c r="A34" s="101" t="s">
        <v>25</v>
      </c>
      <c r="B34" s="101"/>
      <c r="D34" s="27">
        <v>1361291730</v>
      </c>
      <c r="E34" s="56"/>
      <c r="F34" s="27">
        <v>-1703249386</v>
      </c>
      <c r="G34" s="56"/>
      <c r="H34" s="29">
        <v>0</v>
      </c>
      <c r="I34" s="56"/>
      <c r="J34" s="33">
        <f t="shared" si="0"/>
        <v>-341957656</v>
      </c>
      <c r="L34" s="79">
        <f>J34/درآمد!$F$13</f>
        <v>-1.9474341258557896E-3</v>
      </c>
      <c r="N34" s="27">
        <v>1361291730</v>
      </c>
      <c r="O34" s="56"/>
      <c r="P34" s="114">
        <v>7313608998</v>
      </c>
      <c r="Q34" s="114"/>
      <c r="R34" s="56"/>
      <c r="S34" s="27">
        <v>-2465</v>
      </c>
      <c r="T34" s="56"/>
      <c r="U34" s="33">
        <f t="shared" si="1"/>
        <v>8674898263</v>
      </c>
      <c r="W34" s="74">
        <f>U34/درآمد!$F$13</f>
        <v>4.9403172057341842E-2</v>
      </c>
    </row>
    <row r="35" spans="1:23" ht="18.75">
      <c r="A35" s="101" t="s">
        <v>68</v>
      </c>
      <c r="B35" s="101"/>
      <c r="D35" s="29">
        <v>0</v>
      </c>
      <c r="E35" s="56"/>
      <c r="F35" s="27">
        <v>-100399050</v>
      </c>
      <c r="G35" s="56"/>
      <c r="H35" s="29">
        <v>0</v>
      </c>
      <c r="I35" s="56"/>
      <c r="J35" s="33">
        <f t="shared" si="0"/>
        <v>-100399050</v>
      </c>
      <c r="L35" s="79">
        <f>J35/درآمد!$F$13</f>
        <v>-5.7176826645899609E-4</v>
      </c>
      <c r="N35" s="27">
        <v>69703226</v>
      </c>
      <c r="O35" s="56"/>
      <c r="P35" s="114">
        <v>-352390726</v>
      </c>
      <c r="Q35" s="114"/>
      <c r="R35" s="56"/>
      <c r="S35" s="27">
        <v>41253085</v>
      </c>
      <c r="T35" s="56"/>
      <c r="U35" s="33">
        <f t="shared" si="1"/>
        <v>-241434415</v>
      </c>
      <c r="W35" s="79">
        <f>U35/درآمد!$F$13</f>
        <v>-1.3749585969995916E-3</v>
      </c>
    </row>
    <row r="36" spans="1:23" ht="18.75">
      <c r="A36" s="101" t="s">
        <v>138</v>
      </c>
      <c r="B36" s="101"/>
      <c r="D36" s="29">
        <v>0</v>
      </c>
      <c r="E36" s="56"/>
      <c r="F36" s="29">
        <v>0</v>
      </c>
      <c r="G36" s="56"/>
      <c r="H36" s="29">
        <v>0</v>
      </c>
      <c r="I36" s="56"/>
      <c r="J36" s="33">
        <f t="shared" si="0"/>
        <v>0</v>
      </c>
      <c r="L36" s="74">
        <f>J36/درآمد!$F$13</f>
        <v>0</v>
      </c>
      <c r="N36" s="29">
        <v>0</v>
      </c>
      <c r="O36" s="56"/>
      <c r="P36" s="102">
        <v>0</v>
      </c>
      <c r="Q36" s="102"/>
      <c r="R36" s="56"/>
      <c r="S36" s="27">
        <v>-647836479</v>
      </c>
      <c r="T36" s="56"/>
      <c r="U36" s="33">
        <f t="shared" si="1"/>
        <v>-647836479</v>
      </c>
      <c r="W36" s="79">
        <f>U36/درآمد!$F$13</f>
        <v>-3.6894008513699067E-3</v>
      </c>
    </row>
    <row r="37" spans="1:23" ht="18.75">
      <c r="A37" s="101" t="s">
        <v>139</v>
      </c>
      <c r="B37" s="101"/>
      <c r="D37" s="29">
        <v>0</v>
      </c>
      <c r="E37" s="56"/>
      <c r="F37" s="29">
        <v>0</v>
      </c>
      <c r="G37" s="56"/>
      <c r="H37" s="29">
        <v>0</v>
      </c>
      <c r="I37" s="56"/>
      <c r="J37" s="33">
        <f t="shared" si="0"/>
        <v>0</v>
      </c>
      <c r="L37" s="74">
        <f>J37/درآمد!$F$13</f>
        <v>0</v>
      </c>
      <c r="N37" s="29">
        <v>0</v>
      </c>
      <c r="O37" s="56"/>
      <c r="P37" s="102">
        <v>0</v>
      </c>
      <c r="Q37" s="102"/>
      <c r="R37" s="56"/>
      <c r="S37" s="27">
        <v>3230632906</v>
      </c>
      <c r="T37" s="56"/>
      <c r="U37" s="33">
        <f t="shared" si="1"/>
        <v>3230632906</v>
      </c>
      <c r="W37" s="74">
        <f>U37/درآمد!$F$13</f>
        <v>1.8398315285144719E-2</v>
      </c>
    </row>
    <row r="38" spans="1:23" ht="18.75">
      <c r="A38" s="101" t="s">
        <v>37</v>
      </c>
      <c r="B38" s="101"/>
      <c r="D38" s="29">
        <v>0</v>
      </c>
      <c r="E38" s="56"/>
      <c r="F38" s="27">
        <v>-388275930</v>
      </c>
      <c r="G38" s="56"/>
      <c r="H38" s="29">
        <v>0</v>
      </c>
      <c r="I38" s="56"/>
      <c r="J38" s="33">
        <f t="shared" si="0"/>
        <v>-388275930</v>
      </c>
      <c r="L38" s="79">
        <f>J38/درآمد!$F$13</f>
        <v>-2.2112147017711273E-3</v>
      </c>
      <c r="N38" s="27">
        <v>292500000</v>
      </c>
      <c r="O38" s="56"/>
      <c r="P38" s="114">
        <v>509076572</v>
      </c>
      <c r="Q38" s="114"/>
      <c r="R38" s="56"/>
      <c r="S38" s="27">
        <v>679953812</v>
      </c>
      <c r="T38" s="56"/>
      <c r="U38" s="33">
        <f t="shared" si="1"/>
        <v>1481530384</v>
      </c>
      <c r="W38" s="74">
        <f>U38/درآمد!$F$13</f>
        <v>8.4372517405892859E-3</v>
      </c>
    </row>
    <row r="39" spans="1:23" ht="18.75">
      <c r="A39" s="101" t="s">
        <v>61</v>
      </c>
      <c r="B39" s="101"/>
      <c r="D39" s="29">
        <v>0</v>
      </c>
      <c r="E39" s="56"/>
      <c r="F39" s="27">
        <v>-1347931800</v>
      </c>
      <c r="G39" s="56"/>
      <c r="H39" s="29">
        <v>0</v>
      </c>
      <c r="I39" s="56"/>
      <c r="J39" s="33">
        <f t="shared" si="0"/>
        <v>-1347931800</v>
      </c>
      <c r="L39" s="79">
        <f>J39/درآمد!$F$13</f>
        <v>-7.6764135576079078E-3</v>
      </c>
      <c r="N39" s="29">
        <v>0</v>
      </c>
      <c r="O39" s="56"/>
      <c r="P39" s="114">
        <v>1326328414</v>
      </c>
      <c r="Q39" s="114"/>
      <c r="R39" s="56"/>
      <c r="S39" s="27">
        <v>240464589</v>
      </c>
      <c r="T39" s="56"/>
      <c r="U39" s="33">
        <f t="shared" si="1"/>
        <v>1566793003</v>
      </c>
      <c r="W39" s="74">
        <f>U39/درآمد!$F$13</f>
        <v>8.9228186842942696E-3</v>
      </c>
    </row>
    <row r="40" spans="1:23" ht="18.75">
      <c r="A40" s="101" t="s">
        <v>67</v>
      </c>
      <c r="B40" s="101"/>
      <c r="D40" s="29">
        <v>0</v>
      </c>
      <c r="E40" s="56"/>
      <c r="F40" s="27">
        <v>-5856042483</v>
      </c>
      <c r="G40" s="56"/>
      <c r="H40" s="29">
        <v>0</v>
      </c>
      <c r="I40" s="56"/>
      <c r="J40" s="33">
        <f t="shared" si="0"/>
        <v>-5856042483</v>
      </c>
      <c r="L40" s="79">
        <f>J40/درآمد!$F$13</f>
        <v>-3.3349909773201493E-2</v>
      </c>
      <c r="N40" s="29">
        <v>0</v>
      </c>
      <c r="O40" s="56"/>
      <c r="P40" s="114">
        <v>4208544316</v>
      </c>
      <c r="Q40" s="114"/>
      <c r="R40" s="56"/>
      <c r="S40" s="27">
        <v>-5076</v>
      </c>
      <c r="T40" s="56"/>
      <c r="U40" s="33">
        <f t="shared" si="1"/>
        <v>4208539240</v>
      </c>
      <c r="W40" s="74">
        <f>U40/درآمد!$F$13</f>
        <v>2.3967449747576901E-2</v>
      </c>
    </row>
    <row r="41" spans="1:23" ht="18.75">
      <c r="A41" s="101" t="s">
        <v>140</v>
      </c>
      <c r="B41" s="101"/>
      <c r="D41" s="29">
        <v>0</v>
      </c>
      <c r="E41" s="56"/>
      <c r="F41" s="29">
        <v>0</v>
      </c>
      <c r="G41" s="56"/>
      <c r="H41" s="29">
        <v>0</v>
      </c>
      <c r="I41" s="56"/>
      <c r="J41" s="33">
        <f t="shared" si="0"/>
        <v>0</v>
      </c>
      <c r="L41" s="74">
        <f>J41/درآمد!$F$13</f>
        <v>0</v>
      </c>
      <c r="N41" s="29">
        <v>0</v>
      </c>
      <c r="O41" s="56"/>
      <c r="P41" s="102">
        <v>0</v>
      </c>
      <c r="Q41" s="102"/>
      <c r="R41" s="56"/>
      <c r="S41" s="27">
        <v>2159192063</v>
      </c>
      <c r="T41" s="56"/>
      <c r="U41" s="33">
        <f t="shared" si="1"/>
        <v>2159192063</v>
      </c>
      <c r="W41" s="74">
        <f>U41/درآمد!$F$13</f>
        <v>1.2296505821654024E-2</v>
      </c>
    </row>
    <row r="42" spans="1:23" ht="18.75">
      <c r="A42" s="101" t="s">
        <v>141</v>
      </c>
      <c r="B42" s="101"/>
      <c r="D42" s="29">
        <v>0</v>
      </c>
      <c r="E42" s="56"/>
      <c r="F42" s="29">
        <v>0</v>
      </c>
      <c r="G42" s="56"/>
      <c r="H42" s="29">
        <v>0</v>
      </c>
      <c r="I42" s="56"/>
      <c r="J42" s="33">
        <f t="shared" si="0"/>
        <v>0</v>
      </c>
      <c r="L42" s="74">
        <f>J42/درآمد!$F$13</f>
        <v>0</v>
      </c>
      <c r="N42" s="29">
        <v>0</v>
      </c>
      <c r="O42" s="56"/>
      <c r="P42" s="102">
        <v>0</v>
      </c>
      <c r="Q42" s="102"/>
      <c r="R42" s="56"/>
      <c r="S42" s="27">
        <v>-681818808</v>
      </c>
      <c r="T42" s="56"/>
      <c r="U42" s="33">
        <f t="shared" si="1"/>
        <v>-681818808</v>
      </c>
      <c r="W42" s="79">
        <f>U42/درآمد!$F$13</f>
        <v>-3.882928751709295E-3</v>
      </c>
    </row>
    <row r="43" spans="1:23" ht="18.75">
      <c r="A43" s="101" t="s">
        <v>142</v>
      </c>
      <c r="B43" s="101"/>
      <c r="D43" s="29">
        <v>0</v>
      </c>
      <c r="E43" s="56"/>
      <c r="F43" s="29">
        <v>0</v>
      </c>
      <c r="G43" s="56"/>
      <c r="H43" s="29">
        <v>0</v>
      </c>
      <c r="I43" s="56"/>
      <c r="J43" s="33">
        <f t="shared" si="0"/>
        <v>0</v>
      </c>
      <c r="L43" s="74">
        <f>J43/درآمد!$F$13</f>
        <v>0</v>
      </c>
      <c r="N43" s="29">
        <v>0</v>
      </c>
      <c r="O43" s="56"/>
      <c r="P43" s="102">
        <v>0</v>
      </c>
      <c r="Q43" s="102"/>
      <c r="R43" s="56"/>
      <c r="S43" s="27">
        <v>2924495258</v>
      </c>
      <c r="T43" s="56"/>
      <c r="U43" s="33">
        <f t="shared" si="1"/>
        <v>2924495258</v>
      </c>
      <c r="W43" s="74">
        <f>U43/درآمد!$F$13</f>
        <v>1.6654874562400883E-2</v>
      </c>
    </row>
    <row r="44" spans="1:23" ht="18.75">
      <c r="A44" s="101" t="s">
        <v>143</v>
      </c>
      <c r="B44" s="101"/>
      <c r="D44" s="29">
        <v>0</v>
      </c>
      <c r="E44" s="56"/>
      <c r="F44" s="29">
        <v>0</v>
      </c>
      <c r="G44" s="56"/>
      <c r="H44" s="29">
        <v>0</v>
      </c>
      <c r="I44" s="56"/>
      <c r="J44" s="33">
        <f t="shared" si="0"/>
        <v>0</v>
      </c>
      <c r="L44" s="74">
        <f>J44/درآمد!$F$13</f>
        <v>0</v>
      </c>
      <c r="N44" s="29">
        <v>0</v>
      </c>
      <c r="O44" s="56"/>
      <c r="P44" s="102">
        <v>0</v>
      </c>
      <c r="Q44" s="102"/>
      <c r="R44" s="56"/>
      <c r="S44" s="27">
        <v>-1257473127</v>
      </c>
      <c r="T44" s="56"/>
      <c r="U44" s="33">
        <f t="shared" si="1"/>
        <v>-1257473127</v>
      </c>
      <c r="W44" s="79">
        <f>U44/درآمد!$F$13</f>
        <v>-7.1612553101205942E-3</v>
      </c>
    </row>
    <row r="45" spans="1:23" ht="18.75">
      <c r="A45" s="101" t="s">
        <v>33</v>
      </c>
      <c r="B45" s="101"/>
      <c r="D45" s="29">
        <v>0</v>
      </c>
      <c r="E45" s="56"/>
      <c r="F45" s="27">
        <v>720686250</v>
      </c>
      <c r="G45" s="56"/>
      <c r="H45" s="29">
        <v>0</v>
      </c>
      <c r="I45" s="56"/>
      <c r="J45" s="33">
        <f t="shared" si="0"/>
        <v>720686250</v>
      </c>
      <c r="L45" s="74">
        <f>J45/درآمد!$F$13</f>
        <v>4.1042771602254665E-3</v>
      </c>
      <c r="N45" s="27">
        <v>2350000000</v>
      </c>
      <c r="O45" s="56"/>
      <c r="P45" s="114">
        <v>181299600</v>
      </c>
      <c r="Q45" s="114"/>
      <c r="R45" s="56"/>
      <c r="S45" s="27">
        <v>-266022817</v>
      </c>
      <c r="T45" s="56"/>
      <c r="U45" s="33">
        <f t="shared" si="1"/>
        <v>2265276783</v>
      </c>
      <c r="W45" s="74">
        <f>U45/درآمد!$F$13</f>
        <v>1.2900653733931958E-2</v>
      </c>
    </row>
    <row r="46" spans="1:23" ht="18.75">
      <c r="A46" s="101" t="s">
        <v>144</v>
      </c>
      <c r="B46" s="101"/>
      <c r="D46" s="29">
        <v>0</v>
      </c>
      <c r="E46" s="56"/>
      <c r="F46" s="29">
        <v>0</v>
      </c>
      <c r="G46" s="56"/>
      <c r="H46" s="29">
        <v>0</v>
      </c>
      <c r="I46" s="56"/>
      <c r="J46" s="33">
        <f t="shared" si="0"/>
        <v>0</v>
      </c>
      <c r="L46" s="74">
        <f>J46/درآمد!$F$13</f>
        <v>0</v>
      </c>
      <c r="N46" s="29">
        <v>0</v>
      </c>
      <c r="O46" s="56"/>
      <c r="P46" s="102">
        <v>0</v>
      </c>
      <c r="Q46" s="102"/>
      <c r="R46" s="56"/>
      <c r="S46" s="27">
        <v>329591602</v>
      </c>
      <c r="T46" s="56"/>
      <c r="U46" s="33">
        <f t="shared" si="1"/>
        <v>329591602</v>
      </c>
      <c r="W46" s="74">
        <f>U46/درآمد!$F$13</f>
        <v>1.8770099808213662E-3</v>
      </c>
    </row>
    <row r="47" spans="1:23" ht="18.75">
      <c r="A47" s="101" t="s">
        <v>62</v>
      </c>
      <c r="B47" s="101"/>
      <c r="D47" s="29">
        <v>0</v>
      </c>
      <c r="E47" s="56"/>
      <c r="F47" s="27">
        <v>-887189625</v>
      </c>
      <c r="G47" s="56"/>
      <c r="H47" s="29">
        <v>0</v>
      </c>
      <c r="I47" s="56"/>
      <c r="J47" s="33">
        <f t="shared" si="0"/>
        <v>-887189625</v>
      </c>
      <c r="L47" s="79">
        <f>J47/درآمد!$F$13</f>
        <v>-5.0525067110361779E-3</v>
      </c>
      <c r="N47" s="29">
        <v>0</v>
      </c>
      <c r="O47" s="56"/>
      <c r="P47" s="114">
        <v>645548716</v>
      </c>
      <c r="Q47" s="114"/>
      <c r="R47" s="56"/>
      <c r="S47" s="27">
        <v>616721364</v>
      </c>
      <c r="T47" s="56"/>
      <c r="U47" s="33">
        <f t="shared" si="1"/>
        <v>1262270080</v>
      </c>
      <c r="W47" s="74">
        <f>U47/درآمد!$F$13</f>
        <v>7.1885737508936417E-3</v>
      </c>
    </row>
    <row r="48" spans="1:23" ht="18.75">
      <c r="A48" s="101" t="s">
        <v>145</v>
      </c>
      <c r="B48" s="101"/>
      <c r="D48" s="29">
        <v>0</v>
      </c>
      <c r="E48" s="56"/>
      <c r="F48" s="27">
        <v>0</v>
      </c>
      <c r="G48" s="56"/>
      <c r="H48" s="29">
        <v>0</v>
      </c>
      <c r="I48" s="56"/>
      <c r="J48" s="33">
        <f t="shared" si="0"/>
        <v>0</v>
      </c>
      <c r="L48" s="74">
        <f>J48/درآمد!$F$13</f>
        <v>0</v>
      </c>
      <c r="N48" s="29">
        <v>0</v>
      </c>
      <c r="O48" s="56"/>
      <c r="P48" s="102">
        <v>0</v>
      </c>
      <c r="Q48" s="102"/>
      <c r="R48" s="56"/>
      <c r="S48" s="27">
        <v>-68235246</v>
      </c>
      <c r="T48" s="56"/>
      <c r="U48" s="33">
        <f t="shared" si="1"/>
        <v>-68235246</v>
      </c>
      <c r="W48" s="79">
        <f>U48/درآمد!$F$13</f>
        <v>-3.885967876869666E-4</v>
      </c>
    </row>
    <row r="49" spans="1:23" ht="18.75">
      <c r="A49" s="101" t="s">
        <v>31</v>
      </c>
      <c r="B49" s="101"/>
      <c r="D49" s="29">
        <v>0</v>
      </c>
      <c r="E49" s="56"/>
      <c r="F49" s="27">
        <v>104375250</v>
      </c>
      <c r="G49" s="56"/>
      <c r="H49" s="29">
        <v>0</v>
      </c>
      <c r="I49" s="56"/>
      <c r="J49" s="33">
        <f t="shared" si="0"/>
        <v>104375250</v>
      </c>
      <c r="L49" s="74">
        <f>J49/درآمد!$F$13</f>
        <v>5.9441255423955041E-4</v>
      </c>
      <c r="N49" s="29">
        <v>0</v>
      </c>
      <c r="O49" s="56"/>
      <c r="P49" s="114">
        <v>-349535998</v>
      </c>
      <c r="Q49" s="114"/>
      <c r="R49" s="56"/>
      <c r="S49" s="27">
        <v>639295292</v>
      </c>
      <c r="T49" s="56"/>
      <c r="U49" s="33">
        <f t="shared" si="1"/>
        <v>289759294</v>
      </c>
      <c r="W49" s="74">
        <f>U49/درآمد!$F$13</f>
        <v>1.6501667019833612E-3</v>
      </c>
    </row>
    <row r="50" spans="1:23" ht="18.75">
      <c r="A50" s="101" t="s">
        <v>54</v>
      </c>
      <c r="B50" s="101"/>
      <c r="D50" s="29">
        <v>0</v>
      </c>
      <c r="E50" s="56"/>
      <c r="F50" s="27">
        <v>-2536815600</v>
      </c>
      <c r="G50" s="56"/>
      <c r="H50" s="29">
        <v>0</v>
      </c>
      <c r="I50" s="56"/>
      <c r="J50" s="33">
        <f t="shared" si="0"/>
        <v>-2536815600</v>
      </c>
      <c r="L50" s="79">
        <f>J50/درآمد!$F$13</f>
        <v>-1.4447055603993644E-2</v>
      </c>
      <c r="N50" s="27">
        <v>7650000000</v>
      </c>
      <c r="O50" s="56"/>
      <c r="P50" s="114">
        <v>8530636339</v>
      </c>
      <c r="Q50" s="114"/>
      <c r="R50" s="56"/>
      <c r="S50" s="27">
        <v>4509010948</v>
      </c>
      <c r="T50" s="56"/>
      <c r="U50" s="33">
        <f t="shared" si="1"/>
        <v>20689647287</v>
      </c>
      <c r="W50" s="74">
        <f>U50/درآمد!$F$13</f>
        <v>0.11782665038101517</v>
      </c>
    </row>
    <row r="51" spans="1:23" ht="18.75">
      <c r="A51" s="101" t="s">
        <v>19</v>
      </c>
      <c r="B51" s="101"/>
      <c r="D51" s="29">
        <v>0</v>
      </c>
      <c r="E51" s="56"/>
      <c r="F51" s="27">
        <v>-194833799</v>
      </c>
      <c r="G51" s="56"/>
      <c r="H51" s="29">
        <v>0</v>
      </c>
      <c r="I51" s="56"/>
      <c r="J51" s="33">
        <f t="shared" si="0"/>
        <v>-194833799</v>
      </c>
      <c r="L51" s="79">
        <f>J51/درآمد!$F$13</f>
        <v>-1.1095700955522038E-3</v>
      </c>
      <c r="N51" s="27">
        <v>0</v>
      </c>
      <c r="O51" s="56"/>
      <c r="P51" s="114">
        <v>11354814</v>
      </c>
      <c r="Q51" s="114"/>
      <c r="R51" s="56"/>
      <c r="S51" s="27">
        <v>384372112</v>
      </c>
      <c r="T51" s="56"/>
      <c r="U51" s="33">
        <f t="shared" si="1"/>
        <v>395726926</v>
      </c>
      <c r="W51" s="74">
        <f>U51/درآمد!$F$13</f>
        <v>2.2536478031432313E-3</v>
      </c>
    </row>
    <row r="52" spans="1:23" ht="18.75">
      <c r="A52" s="101" t="s">
        <v>146</v>
      </c>
      <c r="B52" s="101"/>
      <c r="D52" s="29">
        <v>0</v>
      </c>
      <c r="E52" s="56"/>
      <c r="F52" s="29">
        <v>0</v>
      </c>
      <c r="G52" s="56"/>
      <c r="H52" s="29">
        <v>0</v>
      </c>
      <c r="I52" s="56"/>
      <c r="J52" s="33">
        <f t="shared" si="0"/>
        <v>0</v>
      </c>
      <c r="L52" s="74">
        <f>J52/درآمد!$F$13</f>
        <v>0</v>
      </c>
      <c r="N52" s="29">
        <v>0</v>
      </c>
      <c r="O52" s="56"/>
      <c r="P52" s="102">
        <v>0</v>
      </c>
      <c r="Q52" s="102"/>
      <c r="R52" s="56"/>
      <c r="S52" s="27">
        <v>84282826</v>
      </c>
      <c r="T52" s="56"/>
      <c r="U52" s="33">
        <f t="shared" si="1"/>
        <v>84282826</v>
      </c>
      <c r="W52" s="74">
        <f>U52/درآمد!$F$13</f>
        <v>4.7998706476092354E-4</v>
      </c>
    </row>
    <row r="53" spans="1:23" ht="18.75">
      <c r="A53" s="101" t="s">
        <v>147</v>
      </c>
      <c r="B53" s="101"/>
      <c r="D53" s="29">
        <v>0</v>
      </c>
      <c r="E53" s="56"/>
      <c r="F53" s="29">
        <v>0</v>
      </c>
      <c r="G53" s="56"/>
      <c r="H53" s="29">
        <v>0</v>
      </c>
      <c r="I53" s="56"/>
      <c r="J53" s="33">
        <f t="shared" si="0"/>
        <v>0</v>
      </c>
      <c r="L53" s="74">
        <f>J53/درآمد!$F$13</f>
        <v>0</v>
      </c>
      <c r="N53" s="29">
        <v>0</v>
      </c>
      <c r="O53" s="56"/>
      <c r="P53" s="102">
        <v>0</v>
      </c>
      <c r="Q53" s="102"/>
      <c r="R53" s="56"/>
      <c r="S53" s="27">
        <v>800117</v>
      </c>
      <c r="T53" s="56"/>
      <c r="U53" s="33">
        <f t="shared" si="1"/>
        <v>800117</v>
      </c>
      <c r="W53" s="74">
        <f>U53/درآمد!$F$13</f>
        <v>4.556631861101998E-6</v>
      </c>
    </row>
    <row r="54" spans="1:23" ht="18.75">
      <c r="A54" s="101" t="s">
        <v>148</v>
      </c>
      <c r="B54" s="101"/>
      <c r="D54" s="29">
        <v>0</v>
      </c>
      <c r="E54" s="56"/>
      <c r="F54" s="29">
        <v>0</v>
      </c>
      <c r="G54" s="56"/>
      <c r="H54" s="29">
        <v>0</v>
      </c>
      <c r="I54" s="56"/>
      <c r="J54" s="33">
        <f t="shared" si="0"/>
        <v>0</v>
      </c>
      <c r="L54" s="74">
        <f>J54/درآمد!$F$13</f>
        <v>0</v>
      </c>
      <c r="N54" s="29">
        <v>0</v>
      </c>
      <c r="O54" s="56"/>
      <c r="P54" s="102">
        <v>0</v>
      </c>
      <c r="Q54" s="102"/>
      <c r="R54" s="56"/>
      <c r="S54" s="27">
        <v>-8418</v>
      </c>
      <c r="T54" s="56"/>
      <c r="U54" s="33">
        <f t="shared" si="1"/>
        <v>-8418</v>
      </c>
      <c r="W54" s="74">
        <f>U54/درآمد!$F$13</f>
        <v>-4.7940147511872163E-8</v>
      </c>
    </row>
    <row r="55" spans="1:23" ht="18.75">
      <c r="A55" s="101" t="s">
        <v>29</v>
      </c>
      <c r="B55" s="101"/>
      <c r="D55" s="27">
        <v>1595881188</v>
      </c>
      <c r="E55" s="56"/>
      <c r="F55" s="27">
        <v>-2620116990</v>
      </c>
      <c r="G55" s="56"/>
      <c r="H55" s="29">
        <v>0</v>
      </c>
      <c r="I55" s="56"/>
      <c r="J55" s="33">
        <f t="shared" si="0"/>
        <v>-1024235802</v>
      </c>
      <c r="L55" s="79">
        <f>J55/درآمد!$F$13</f>
        <v>-5.8329787876954965E-3</v>
      </c>
      <c r="N55" s="27">
        <v>1595881188</v>
      </c>
      <c r="O55" s="56"/>
      <c r="P55" s="114">
        <v>-1158458851</v>
      </c>
      <c r="Q55" s="114"/>
      <c r="R55" s="56"/>
      <c r="S55" s="27">
        <v>5086820811</v>
      </c>
      <c r="T55" s="56"/>
      <c r="U55" s="33">
        <f t="shared" si="1"/>
        <v>5524243148</v>
      </c>
      <c r="W55" s="74">
        <f>U55/درآمد!$F$13</f>
        <v>3.1460326848012476E-2</v>
      </c>
    </row>
    <row r="56" spans="1:23" ht="18.75">
      <c r="A56" s="101" t="s">
        <v>149</v>
      </c>
      <c r="B56" s="101"/>
      <c r="D56" s="29">
        <v>0</v>
      </c>
      <c r="E56" s="56"/>
      <c r="F56" s="27">
        <v>0</v>
      </c>
      <c r="G56" s="56"/>
      <c r="H56" s="29">
        <v>0</v>
      </c>
      <c r="I56" s="56"/>
      <c r="J56" s="33">
        <f t="shared" si="0"/>
        <v>0</v>
      </c>
      <c r="L56" s="74">
        <f>J56/درآمد!$F$13</f>
        <v>0</v>
      </c>
      <c r="N56" s="29">
        <v>0</v>
      </c>
      <c r="O56" s="56"/>
      <c r="P56" s="102">
        <v>0</v>
      </c>
      <c r="Q56" s="102"/>
      <c r="R56" s="56"/>
      <c r="S56" s="27">
        <v>1709895</v>
      </c>
      <c r="T56" s="56"/>
      <c r="U56" s="33">
        <f t="shared" si="1"/>
        <v>1709895</v>
      </c>
      <c r="W56" s="74">
        <f>U56/درآمد!$F$13</f>
        <v>9.7377783950834699E-6</v>
      </c>
    </row>
    <row r="57" spans="1:23" ht="18.75">
      <c r="A57" s="101" t="s">
        <v>22</v>
      </c>
      <c r="B57" s="101"/>
      <c r="D57" s="29">
        <v>0</v>
      </c>
      <c r="E57" s="56"/>
      <c r="F57" s="27">
        <v>-107854425</v>
      </c>
      <c r="G57" s="56"/>
      <c r="H57" s="29">
        <v>0</v>
      </c>
      <c r="I57" s="56"/>
      <c r="J57" s="33">
        <f t="shared" si="0"/>
        <v>-107854425</v>
      </c>
      <c r="L57" s="79">
        <f>J57/درآمد!$F$13</f>
        <v>-6.1422630604753535E-4</v>
      </c>
      <c r="N57" s="27">
        <v>678618858</v>
      </c>
      <c r="O57" s="56"/>
      <c r="P57" s="114">
        <v>2631566385</v>
      </c>
      <c r="Q57" s="114"/>
      <c r="R57" s="56"/>
      <c r="S57" s="27">
        <v>764989043</v>
      </c>
      <c r="T57" s="56"/>
      <c r="U57" s="33">
        <f t="shared" si="1"/>
        <v>4075174286</v>
      </c>
      <c r="W57" s="74">
        <f>U57/درآمد!$F$13</f>
        <v>2.3207942077385166E-2</v>
      </c>
    </row>
    <row r="58" spans="1:23" ht="18.75">
      <c r="A58" s="101" t="s">
        <v>38</v>
      </c>
      <c r="B58" s="101"/>
      <c r="D58" s="27">
        <v>587919463</v>
      </c>
      <c r="E58" s="56"/>
      <c r="F58" s="27">
        <v>-1272384000</v>
      </c>
      <c r="G58" s="56"/>
      <c r="H58" s="29">
        <v>0</v>
      </c>
      <c r="I58" s="56"/>
      <c r="J58" s="33">
        <f t="shared" si="0"/>
        <v>-684464537</v>
      </c>
      <c r="L58" s="79">
        <f>J58/درآمد!$F$13</f>
        <v>-3.8979960644363607E-3</v>
      </c>
      <c r="N58" s="27">
        <v>587919463</v>
      </c>
      <c r="O58" s="56"/>
      <c r="P58" s="114">
        <v>-636192012</v>
      </c>
      <c r="Q58" s="114"/>
      <c r="R58" s="56"/>
      <c r="S58" s="27">
        <v>616311071</v>
      </c>
      <c r="T58" s="56"/>
      <c r="U58" s="33">
        <f t="shared" si="1"/>
        <v>568038522</v>
      </c>
      <c r="W58" s="74">
        <f>U58/درآمد!$F$13</f>
        <v>3.2349549224407036E-3</v>
      </c>
    </row>
    <row r="59" spans="1:23" ht="18.75">
      <c r="A59" s="101" t="s">
        <v>45</v>
      </c>
      <c r="B59" s="101"/>
      <c r="D59" s="29">
        <v>0</v>
      </c>
      <c r="E59" s="56"/>
      <c r="F59" s="27">
        <v>-635555808</v>
      </c>
      <c r="G59" s="56"/>
      <c r="H59" s="29">
        <v>0</v>
      </c>
      <c r="I59" s="56"/>
      <c r="J59" s="33">
        <f t="shared" si="0"/>
        <v>-635555808</v>
      </c>
      <c r="L59" s="79">
        <f>J59/درآمد!$F$13</f>
        <v>-3.6194629588437994E-3</v>
      </c>
      <c r="N59" s="27">
        <v>576000000</v>
      </c>
      <c r="O59" s="56"/>
      <c r="P59" s="114">
        <v>-344657016</v>
      </c>
      <c r="Q59" s="114"/>
      <c r="R59" s="56"/>
      <c r="S59" s="29">
        <v>0</v>
      </c>
      <c r="T59" s="56"/>
      <c r="U59" s="33">
        <f t="shared" si="1"/>
        <v>231342984</v>
      </c>
      <c r="W59" s="74">
        <f>U59/درآمد!$F$13</f>
        <v>1.3174883320024569E-3</v>
      </c>
    </row>
    <row r="60" spans="1:23" ht="18.75">
      <c r="A60" s="101" t="s">
        <v>41</v>
      </c>
      <c r="B60" s="101"/>
      <c r="D60" s="27">
        <v>1491984536</v>
      </c>
      <c r="E60" s="56"/>
      <c r="F60" s="27">
        <v>-3592496700</v>
      </c>
      <c r="G60" s="56"/>
      <c r="H60" s="29">
        <v>0</v>
      </c>
      <c r="I60" s="56"/>
      <c r="J60" s="33">
        <f t="shared" si="0"/>
        <v>-2100512164</v>
      </c>
      <c r="L60" s="79">
        <f>J60/درآمد!$F$13</f>
        <v>-1.1962326323668546E-2</v>
      </c>
      <c r="N60" s="27">
        <v>1491984536</v>
      </c>
      <c r="O60" s="56"/>
      <c r="P60" s="114">
        <v>-1443779350</v>
      </c>
      <c r="Q60" s="114"/>
      <c r="R60" s="56"/>
      <c r="S60" s="29">
        <v>0</v>
      </c>
      <c r="T60" s="56"/>
      <c r="U60" s="33">
        <f t="shared" si="1"/>
        <v>48205186</v>
      </c>
      <c r="W60" s="74">
        <f>U60/درآمد!$F$13</f>
        <v>2.7452645850287893E-4</v>
      </c>
    </row>
    <row r="61" spans="1:23" ht="18.75">
      <c r="A61" s="101" t="s">
        <v>28</v>
      </c>
      <c r="B61" s="101"/>
      <c r="D61" s="29">
        <v>0</v>
      </c>
      <c r="E61" s="56"/>
      <c r="F61" s="27">
        <v>-1874219146</v>
      </c>
      <c r="G61" s="56"/>
      <c r="H61" s="29">
        <v>0</v>
      </c>
      <c r="I61" s="56"/>
      <c r="J61" s="33">
        <f t="shared" si="0"/>
        <v>-1874219146</v>
      </c>
      <c r="L61" s="79">
        <f>J61/درآمد!$F$13</f>
        <v>-1.0673597330579125E-2</v>
      </c>
      <c r="N61" s="27">
        <v>397495072</v>
      </c>
      <c r="O61" s="56"/>
      <c r="P61" s="114">
        <v>-2023904458</v>
      </c>
      <c r="Q61" s="114"/>
      <c r="R61" s="56"/>
      <c r="S61" s="29">
        <v>0</v>
      </c>
      <c r="T61" s="56"/>
      <c r="U61" s="33">
        <f t="shared" si="1"/>
        <v>-1626409386</v>
      </c>
      <c r="W61" s="79">
        <f>U61/درآمد!$F$13</f>
        <v>-9.2623314183337413E-3</v>
      </c>
    </row>
    <row r="62" spans="1:23" ht="18.75">
      <c r="A62" s="101" t="s">
        <v>43</v>
      </c>
      <c r="B62" s="101"/>
      <c r="D62" s="29">
        <v>0</v>
      </c>
      <c r="E62" s="56"/>
      <c r="F62" s="29">
        <v>0</v>
      </c>
      <c r="G62" s="56"/>
      <c r="H62" s="29">
        <v>0</v>
      </c>
      <c r="I62" s="56"/>
      <c r="J62" s="33">
        <f t="shared" si="0"/>
        <v>0</v>
      </c>
      <c r="L62" s="74">
        <f>J62/درآمد!$F$13</f>
        <v>0</v>
      </c>
      <c r="N62" s="27">
        <v>280000000</v>
      </c>
      <c r="O62" s="56"/>
      <c r="P62" s="114">
        <v>609478428</v>
      </c>
      <c r="Q62" s="114"/>
      <c r="R62" s="56"/>
      <c r="S62" s="29">
        <v>0</v>
      </c>
      <c r="T62" s="56"/>
      <c r="U62" s="33">
        <f t="shared" si="1"/>
        <v>889478428</v>
      </c>
      <c r="W62" s="74">
        <f>U62/درآمد!$F$13</f>
        <v>5.0655413455628611E-3</v>
      </c>
    </row>
    <row r="63" spans="1:23" ht="18.75">
      <c r="A63" s="101" t="s">
        <v>49</v>
      </c>
      <c r="B63" s="101"/>
      <c r="D63" s="29">
        <v>0</v>
      </c>
      <c r="E63" s="56"/>
      <c r="F63" s="27">
        <v>11928600</v>
      </c>
      <c r="G63" s="56"/>
      <c r="H63" s="29">
        <v>0</v>
      </c>
      <c r="I63" s="56"/>
      <c r="J63" s="33">
        <f t="shared" si="0"/>
        <v>11928600</v>
      </c>
      <c r="L63" s="74">
        <f>J63/درآمد!$F$13</f>
        <v>6.7932863341662903E-5</v>
      </c>
      <c r="N63" s="27">
        <v>451500000</v>
      </c>
      <c r="O63" s="56"/>
      <c r="P63" s="114">
        <v>-550598806</v>
      </c>
      <c r="Q63" s="114"/>
      <c r="R63" s="56"/>
      <c r="S63" s="29">
        <v>0</v>
      </c>
      <c r="T63" s="56"/>
      <c r="U63" s="33">
        <f t="shared" si="1"/>
        <v>-99098806</v>
      </c>
      <c r="W63" s="79">
        <f>U63/درآمد!$F$13</f>
        <v>-5.6436343286890025E-4</v>
      </c>
    </row>
    <row r="64" spans="1:23" ht="18.75">
      <c r="A64" s="101" t="s">
        <v>27</v>
      </c>
      <c r="B64" s="101"/>
      <c r="D64" s="27">
        <v>100609098</v>
      </c>
      <c r="E64" s="56"/>
      <c r="F64" s="27">
        <v>-547209315</v>
      </c>
      <c r="G64" s="56"/>
      <c r="H64" s="29">
        <v>0</v>
      </c>
      <c r="I64" s="56"/>
      <c r="J64" s="33">
        <f t="shared" si="0"/>
        <v>-446600217</v>
      </c>
      <c r="L64" s="79">
        <f>J64/درآمد!$F$13</f>
        <v>-2.5433690047296409E-3</v>
      </c>
      <c r="N64" s="27">
        <v>100609098</v>
      </c>
      <c r="O64" s="56"/>
      <c r="P64" s="114">
        <v>-1100059964</v>
      </c>
      <c r="Q64" s="114"/>
      <c r="R64" s="56"/>
      <c r="S64" s="29">
        <v>0</v>
      </c>
      <c r="T64" s="56"/>
      <c r="U64" s="33">
        <f t="shared" si="1"/>
        <v>-999450866</v>
      </c>
      <c r="W64" s="79">
        <f>U64/درآمد!$F$13</f>
        <v>-5.69182964444148E-3</v>
      </c>
    </row>
    <row r="65" spans="1:23" ht="18.75">
      <c r="A65" s="101" t="s">
        <v>34</v>
      </c>
      <c r="B65" s="101"/>
      <c r="D65" s="29">
        <v>0</v>
      </c>
      <c r="E65" s="56"/>
      <c r="F65" s="27">
        <v>-1960393405</v>
      </c>
      <c r="G65" s="56"/>
      <c r="H65" s="29">
        <v>0</v>
      </c>
      <c r="I65" s="56"/>
      <c r="J65" s="33">
        <f t="shared" si="0"/>
        <v>-1960393405</v>
      </c>
      <c r="L65" s="79">
        <f>J65/درآمد!$F$13</f>
        <v>-1.1164356024827911E-2</v>
      </c>
      <c r="N65" s="27">
        <v>2771638740</v>
      </c>
      <c r="O65" s="56"/>
      <c r="P65" s="114">
        <v>-1344492816</v>
      </c>
      <c r="Q65" s="114"/>
      <c r="R65" s="56"/>
      <c r="S65" s="29">
        <v>0</v>
      </c>
      <c r="T65" s="56"/>
      <c r="U65" s="33">
        <f t="shared" si="1"/>
        <v>1427145924</v>
      </c>
      <c r="W65" s="74">
        <f>U65/درآمد!$F$13</f>
        <v>8.1275345827425873E-3</v>
      </c>
    </row>
    <row r="66" spans="1:23" ht="18.75">
      <c r="A66" s="101" t="s">
        <v>69</v>
      </c>
      <c r="B66" s="101"/>
      <c r="D66" s="29">
        <v>0</v>
      </c>
      <c r="E66" s="56"/>
      <c r="F66" s="27">
        <v>-2093185819</v>
      </c>
      <c r="G66" s="56"/>
      <c r="H66" s="29">
        <v>0</v>
      </c>
      <c r="I66" s="56"/>
      <c r="J66" s="33">
        <f t="shared" si="0"/>
        <v>-2093185819</v>
      </c>
      <c r="L66" s="79">
        <f>J66/درآمد!$F$13</f>
        <v>-1.1920603104373836E-2</v>
      </c>
      <c r="N66" s="27">
        <v>2129145533</v>
      </c>
      <c r="O66" s="56"/>
      <c r="P66" s="114">
        <v>683687887</v>
      </c>
      <c r="Q66" s="114"/>
      <c r="R66" s="56"/>
      <c r="S66" s="29">
        <v>0</v>
      </c>
      <c r="T66" s="56"/>
      <c r="U66" s="33">
        <f t="shared" si="1"/>
        <v>2812833420</v>
      </c>
      <c r="W66" s="74">
        <f>U66/درآمد!$F$13</f>
        <v>1.6018965203269644E-2</v>
      </c>
    </row>
    <row r="67" spans="1:23" ht="18.75">
      <c r="A67" s="101" t="s">
        <v>18</v>
      </c>
      <c r="B67" s="101"/>
      <c r="D67" s="27">
        <v>1039419908</v>
      </c>
      <c r="E67" s="56"/>
      <c r="F67" s="27">
        <v>-2487113100</v>
      </c>
      <c r="G67" s="56"/>
      <c r="H67" s="29">
        <v>0</v>
      </c>
      <c r="I67" s="56"/>
      <c r="J67" s="33">
        <f t="shared" si="0"/>
        <v>-1447693192</v>
      </c>
      <c r="L67" s="79">
        <f>J67/درآمد!$F$13</f>
        <v>-8.2445503892151425E-3</v>
      </c>
      <c r="N67" s="27">
        <v>1039419908</v>
      </c>
      <c r="O67" s="56"/>
      <c r="P67" s="114">
        <v>-2138951070</v>
      </c>
      <c r="Q67" s="114"/>
      <c r="R67" s="56"/>
      <c r="S67" s="29">
        <v>0</v>
      </c>
      <c r="T67" s="56"/>
      <c r="U67" s="33">
        <f t="shared" si="1"/>
        <v>-1099531162</v>
      </c>
      <c r="W67" s="79">
        <f>U67/درآمد!$F$13</f>
        <v>-6.2617826205963664E-3</v>
      </c>
    </row>
    <row r="68" spans="1:23" ht="18.75">
      <c r="A68" s="101" t="s">
        <v>64</v>
      </c>
      <c r="B68" s="101"/>
      <c r="D68" s="29">
        <v>0</v>
      </c>
      <c r="E68" s="56"/>
      <c r="F68" s="27">
        <v>-118291950</v>
      </c>
      <c r="G68" s="56"/>
      <c r="H68" s="29">
        <v>0</v>
      </c>
      <c r="I68" s="56"/>
      <c r="J68" s="33">
        <f t="shared" si="0"/>
        <v>-118291950</v>
      </c>
      <c r="L68" s="79">
        <f>J68/درآمد!$F$13</f>
        <v>-6.7366756147149048E-4</v>
      </c>
      <c r="N68" s="27">
        <v>209300000</v>
      </c>
      <c r="O68" s="56"/>
      <c r="P68" s="114">
        <v>-93937725</v>
      </c>
      <c r="Q68" s="114"/>
      <c r="R68" s="56"/>
      <c r="S68" s="29">
        <v>0</v>
      </c>
      <c r="T68" s="56"/>
      <c r="U68" s="33">
        <f t="shared" si="1"/>
        <v>115362275</v>
      </c>
      <c r="W68" s="74">
        <f>U68/درآمد!$F$13</f>
        <v>6.5698318850144479E-4</v>
      </c>
    </row>
    <row r="69" spans="1:23" ht="18.75">
      <c r="A69" s="101" t="s">
        <v>26</v>
      </c>
      <c r="B69" s="101"/>
      <c r="D69" s="29">
        <v>0</v>
      </c>
      <c r="E69" s="56"/>
      <c r="F69" s="27">
        <v>-82715297</v>
      </c>
      <c r="G69" s="56"/>
      <c r="H69" s="29">
        <v>0</v>
      </c>
      <c r="I69" s="56"/>
      <c r="J69" s="33">
        <f t="shared" si="0"/>
        <v>-82715297</v>
      </c>
      <c r="L69" s="79">
        <f>J69/درآمد!$F$13</f>
        <v>-4.7106005460540709E-4</v>
      </c>
      <c r="N69" s="27">
        <v>187756800</v>
      </c>
      <c r="O69" s="56"/>
      <c r="P69" s="114">
        <v>-127101369</v>
      </c>
      <c r="Q69" s="114"/>
      <c r="R69" s="56"/>
      <c r="S69" s="29">
        <v>0</v>
      </c>
      <c r="T69" s="56"/>
      <c r="U69" s="33">
        <f t="shared" si="1"/>
        <v>60655431</v>
      </c>
      <c r="W69" s="74">
        <f>U69/درآمد!$F$13</f>
        <v>3.4543006765694746E-4</v>
      </c>
    </row>
    <row r="70" spans="1:23" ht="18.75">
      <c r="A70" s="101" t="s">
        <v>36</v>
      </c>
      <c r="B70" s="101"/>
      <c r="D70" s="29">
        <v>0</v>
      </c>
      <c r="E70" s="56"/>
      <c r="F70" s="27">
        <v>-2023264518</v>
      </c>
      <c r="G70" s="56"/>
      <c r="H70" s="29">
        <v>0</v>
      </c>
      <c r="I70" s="56"/>
      <c r="J70" s="33">
        <f t="shared" si="0"/>
        <v>-2023264518</v>
      </c>
      <c r="L70" s="79">
        <f>J70/درآمد!$F$13</f>
        <v>-1.152240430606521E-2</v>
      </c>
      <c r="N70" s="27">
        <v>1885400000</v>
      </c>
      <c r="O70" s="56"/>
      <c r="P70" s="114">
        <v>1755663709</v>
      </c>
      <c r="Q70" s="114"/>
      <c r="R70" s="56"/>
      <c r="S70" s="29">
        <v>0</v>
      </c>
      <c r="T70" s="56"/>
      <c r="U70" s="33">
        <f t="shared" si="1"/>
        <v>3641063709</v>
      </c>
      <c r="W70" s="74">
        <f>U70/درآمد!$F$13</f>
        <v>2.0735701034638201E-2</v>
      </c>
    </row>
    <row r="71" spans="1:23" ht="18.75">
      <c r="A71" s="101" t="s">
        <v>57</v>
      </c>
      <c r="B71" s="101"/>
      <c r="D71" s="27">
        <v>1038242731</v>
      </c>
      <c r="E71" s="56"/>
      <c r="F71" s="27">
        <v>70826063</v>
      </c>
      <c r="G71" s="56"/>
      <c r="H71" s="29">
        <v>0</v>
      </c>
      <c r="I71" s="56"/>
      <c r="J71" s="33">
        <f t="shared" si="0"/>
        <v>1109068794</v>
      </c>
      <c r="L71" s="74">
        <f>J71/درآمد!$F$13</f>
        <v>6.3160990241356808E-3</v>
      </c>
      <c r="N71" s="27">
        <v>1038242731</v>
      </c>
      <c r="O71" s="56"/>
      <c r="P71" s="114">
        <v>1201417245</v>
      </c>
      <c r="Q71" s="114"/>
      <c r="R71" s="56"/>
      <c r="S71" s="29">
        <v>0</v>
      </c>
      <c r="T71" s="56"/>
      <c r="U71" s="33">
        <f t="shared" si="1"/>
        <v>2239659976</v>
      </c>
      <c r="W71" s="74">
        <f>U71/درآمد!$F$13</f>
        <v>1.2754767121154201E-2</v>
      </c>
    </row>
    <row r="72" spans="1:23" ht="18.75">
      <c r="A72" s="101" t="s">
        <v>58</v>
      </c>
      <c r="B72" s="101"/>
      <c r="D72" s="27">
        <v>1035741176</v>
      </c>
      <c r="E72" s="56"/>
      <c r="F72" s="27">
        <v>-2433613329</v>
      </c>
      <c r="G72" s="56"/>
      <c r="H72" s="29">
        <v>0</v>
      </c>
      <c r="I72" s="56"/>
      <c r="J72" s="33">
        <f t="shared" si="0"/>
        <v>-1397872153</v>
      </c>
      <c r="L72" s="79">
        <f>J72/درآمد!$F$13</f>
        <v>-7.9608217174576314E-3</v>
      </c>
      <c r="N72" s="27">
        <v>1035741176</v>
      </c>
      <c r="O72" s="56"/>
      <c r="P72" s="114">
        <v>905365284</v>
      </c>
      <c r="Q72" s="114"/>
      <c r="R72" s="56"/>
      <c r="S72" s="29">
        <v>0</v>
      </c>
      <c r="T72" s="56"/>
      <c r="U72" s="33">
        <f t="shared" si="1"/>
        <v>1941106460</v>
      </c>
      <c r="W72" s="74">
        <f>U72/درآمد!$F$13</f>
        <v>1.1054517703569492E-2</v>
      </c>
    </row>
    <row r="73" spans="1:23" ht="18.75">
      <c r="A73" s="101" t="s">
        <v>60</v>
      </c>
      <c r="B73" s="101"/>
      <c r="D73" s="29">
        <v>0</v>
      </c>
      <c r="E73" s="56"/>
      <c r="F73" s="27">
        <v>-2510572680</v>
      </c>
      <c r="G73" s="56"/>
      <c r="H73" s="29">
        <v>0</v>
      </c>
      <c r="I73" s="56"/>
      <c r="J73" s="33">
        <f t="shared" si="0"/>
        <v>-2510572680</v>
      </c>
      <c r="L73" s="79">
        <f>J73/درآمد!$F$13</f>
        <v>-1.4297603304641986E-2</v>
      </c>
      <c r="N73" s="29">
        <v>0</v>
      </c>
      <c r="O73" s="56"/>
      <c r="P73" s="114">
        <v>-3596874698</v>
      </c>
      <c r="Q73" s="114"/>
      <c r="R73" s="56"/>
      <c r="S73" s="29">
        <v>0</v>
      </c>
      <c r="T73" s="56"/>
      <c r="U73" s="33">
        <f t="shared" si="1"/>
        <v>-3596874698</v>
      </c>
      <c r="W73" s="79">
        <f>U73/درآمد!$F$13</f>
        <v>-2.0484046519819509E-2</v>
      </c>
    </row>
    <row r="74" spans="1:23" ht="18.75">
      <c r="A74" s="101" t="s">
        <v>42</v>
      </c>
      <c r="B74" s="101"/>
      <c r="D74" s="29">
        <v>0</v>
      </c>
      <c r="E74" s="56"/>
      <c r="F74" s="27">
        <v>-1508222362</v>
      </c>
      <c r="G74" s="56"/>
      <c r="H74" s="29">
        <v>0</v>
      </c>
      <c r="I74" s="56"/>
      <c r="J74" s="33">
        <f t="shared" ref="J74:J79" si="2">D74+F74+H74</f>
        <v>-1508222362</v>
      </c>
      <c r="L74" s="79">
        <f>J74/درآمد!$F$13</f>
        <v>-8.5892614059140237E-3</v>
      </c>
      <c r="N74" s="29">
        <v>0</v>
      </c>
      <c r="O74" s="56"/>
      <c r="P74" s="114">
        <v>10558875268</v>
      </c>
      <c r="Q74" s="114"/>
      <c r="R74" s="56"/>
      <c r="S74" s="29">
        <v>0</v>
      </c>
      <c r="T74" s="56"/>
      <c r="U74" s="33">
        <f t="shared" ref="U74:U79" si="3">N74+P74+S74</f>
        <v>10558875268</v>
      </c>
      <c r="W74" s="74">
        <f>U74/درآمد!$F$13</f>
        <v>6.0132339974742065E-2</v>
      </c>
    </row>
    <row r="75" spans="1:23" ht="18.75">
      <c r="A75" s="101" t="s">
        <v>65</v>
      </c>
      <c r="B75" s="101"/>
      <c r="D75" s="29">
        <v>0</v>
      </c>
      <c r="E75" s="56"/>
      <c r="F75" s="27">
        <v>97851797</v>
      </c>
      <c r="G75" s="56"/>
      <c r="H75" s="29">
        <v>0</v>
      </c>
      <c r="I75" s="56"/>
      <c r="J75" s="33">
        <f t="shared" si="2"/>
        <v>97851797</v>
      </c>
      <c r="L75" s="74">
        <f>J75/درآمد!$F$13</f>
        <v>5.5726177031144807E-4</v>
      </c>
      <c r="N75" s="29">
        <v>0</v>
      </c>
      <c r="O75" s="56"/>
      <c r="P75" s="114">
        <v>716026640</v>
      </c>
      <c r="Q75" s="114"/>
      <c r="R75" s="56"/>
      <c r="S75" s="29">
        <v>0</v>
      </c>
      <c r="T75" s="56"/>
      <c r="U75" s="33">
        <f t="shared" si="3"/>
        <v>716026640</v>
      </c>
      <c r="W75" s="74">
        <f>U75/درآمد!$F$13</f>
        <v>4.0777408819232816E-3</v>
      </c>
    </row>
    <row r="76" spans="1:23" ht="18.75">
      <c r="A76" s="101" t="s">
        <v>48</v>
      </c>
      <c r="B76" s="101"/>
      <c r="D76" s="29">
        <v>0</v>
      </c>
      <c r="E76" s="56"/>
      <c r="F76" s="27">
        <v>-250500600</v>
      </c>
      <c r="G76" s="56"/>
      <c r="H76" s="29">
        <v>0</v>
      </c>
      <c r="I76" s="56"/>
      <c r="J76" s="33">
        <f t="shared" si="2"/>
        <v>-250500600</v>
      </c>
      <c r="L76" s="79">
        <f>J76/درآمد!$F$13</f>
        <v>-1.4265901301749209E-3</v>
      </c>
      <c r="N76" s="29">
        <v>0</v>
      </c>
      <c r="O76" s="56"/>
      <c r="P76" s="114">
        <v>-762473009</v>
      </c>
      <c r="Q76" s="114"/>
      <c r="R76" s="56"/>
      <c r="S76" s="29">
        <v>0</v>
      </c>
      <c r="T76" s="56"/>
      <c r="U76" s="33">
        <f t="shared" si="3"/>
        <v>-762473009</v>
      </c>
      <c r="W76" s="79">
        <f>U76/درآمد!$F$13</f>
        <v>-4.3422509533477113E-3</v>
      </c>
    </row>
    <row r="77" spans="1:23" ht="18.75">
      <c r="A77" s="101" t="s">
        <v>39</v>
      </c>
      <c r="B77" s="101"/>
      <c r="D77" s="29">
        <v>0</v>
      </c>
      <c r="E77" s="56"/>
      <c r="F77" s="27">
        <v>0</v>
      </c>
      <c r="G77" s="56"/>
      <c r="H77" s="29">
        <v>0</v>
      </c>
      <c r="I77" s="56"/>
      <c r="J77" s="33">
        <f t="shared" si="2"/>
        <v>0</v>
      </c>
      <c r="L77" s="74">
        <f>J77/درآمد!$F$13</f>
        <v>0</v>
      </c>
      <c r="N77" s="29">
        <v>0</v>
      </c>
      <c r="O77" s="56"/>
      <c r="P77" s="114">
        <v>-1248285266</v>
      </c>
      <c r="Q77" s="114"/>
      <c r="R77" s="56"/>
      <c r="S77" s="29">
        <v>0</v>
      </c>
      <c r="T77" s="56"/>
      <c r="U77" s="33">
        <f t="shared" si="3"/>
        <v>-1248285266</v>
      </c>
      <c r="W77" s="79">
        <f>U77/درآمد!$F$13</f>
        <v>-7.1089308373647637E-3</v>
      </c>
    </row>
    <row r="78" spans="1:23" ht="18.75">
      <c r="A78" s="101" t="s">
        <v>47</v>
      </c>
      <c r="B78" s="101"/>
      <c r="D78" s="29">
        <v>0</v>
      </c>
      <c r="E78" s="56"/>
      <c r="F78" s="27">
        <v>-656073000</v>
      </c>
      <c r="G78" s="56"/>
      <c r="H78" s="29">
        <v>0</v>
      </c>
      <c r="I78" s="56"/>
      <c r="J78" s="33">
        <f t="shared" si="2"/>
        <v>-656073000</v>
      </c>
      <c r="L78" s="79">
        <f>J78/درآمد!$F$13</f>
        <v>-3.7363074837914595E-3</v>
      </c>
      <c r="N78" s="29">
        <v>0</v>
      </c>
      <c r="O78" s="56"/>
      <c r="P78" s="114">
        <v>-268393500</v>
      </c>
      <c r="Q78" s="114"/>
      <c r="R78" s="56"/>
      <c r="S78" s="29">
        <v>0</v>
      </c>
      <c r="T78" s="56"/>
      <c r="U78" s="33">
        <f t="shared" si="3"/>
        <v>-268393500</v>
      </c>
      <c r="W78" s="79">
        <f>U78/درآمد!$F$13</f>
        <v>-1.5284894251874153E-3</v>
      </c>
    </row>
    <row r="79" spans="1:23" ht="18.75">
      <c r="A79" s="99" t="s">
        <v>40</v>
      </c>
      <c r="B79" s="99"/>
      <c r="D79" s="65">
        <v>0</v>
      </c>
      <c r="E79" s="56"/>
      <c r="F79" s="31">
        <v>9503436</v>
      </c>
      <c r="G79" s="56"/>
      <c r="H79" s="65">
        <v>0</v>
      </c>
      <c r="I79" s="56"/>
      <c r="J79" s="33">
        <f t="shared" si="2"/>
        <v>9503436</v>
      </c>
      <c r="L79" s="74">
        <f>J79/درآمد!$F$13</f>
        <v>5.4121658791831355E-5</v>
      </c>
      <c r="N79" s="65">
        <v>0</v>
      </c>
      <c r="O79" s="56"/>
      <c r="P79" s="114">
        <v>102009559</v>
      </c>
      <c r="Q79" s="115"/>
      <c r="R79" s="56"/>
      <c r="S79" s="65">
        <v>0</v>
      </c>
      <c r="T79" s="56"/>
      <c r="U79" s="33">
        <f t="shared" si="3"/>
        <v>102009559</v>
      </c>
      <c r="W79" s="74">
        <f>U79/درآمد!$F$13</f>
        <v>5.8094004586374754E-4</v>
      </c>
    </row>
    <row r="80" spans="1:23" s="46" customFormat="1" ht="21">
      <c r="A80" s="98"/>
      <c r="B80" s="98"/>
      <c r="D80" s="37">
        <f>SUM(D9:D79)</f>
        <v>18878425190</v>
      </c>
      <c r="E80" s="57"/>
      <c r="F80" s="37">
        <f>SUM(F9:F79)</f>
        <v>-88558566445</v>
      </c>
      <c r="G80" s="57"/>
      <c r="H80" s="37">
        <f>SUM(H9:H79)</f>
        <v>15818726141</v>
      </c>
      <c r="I80" s="57"/>
      <c r="J80" s="61">
        <f>SUM(J9:J79)</f>
        <v>-53861415114</v>
      </c>
      <c r="L80" s="80">
        <f>SUM(L9:L79)</f>
        <v>-0.30673843974380388</v>
      </c>
      <c r="N80" s="37">
        <f>SUM(N9:N79)</f>
        <v>53114694252</v>
      </c>
      <c r="O80" s="57"/>
      <c r="P80" s="57"/>
      <c r="Q80" s="37">
        <f>SUM(P9:Q79)</f>
        <v>73015245924</v>
      </c>
      <c r="R80" s="57"/>
      <c r="S80" s="37">
        <f>SUM(S9:S79)</f>
        <v>45215377365</v>
      </c>
      <c r="T80" s="57"/>
      <c r="U80" s="61">
        <f>SUM(U9:U79)</f>
        <v>171345317541</v>
      </c>
      <c r="W80" s="75">
        <f>SUM(W9:W79)</f>
        <v>0.97580420508245591</v>
      </c>
    </row>
    <row r="81" spans="4:19" s="88" customFormat="1"/>
    <row r="82" spans="4:19" s="88" customFormat="1"/>
    <row r="83" spans="4:19" s="88" customFormat="1"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71">
        <v>53114694252</v>
      </c>
      <c r="O83" s="48"/>
      <c r="P83" s="48"/>
      <c r="Q83" s="71">
        <v>73015245924</v>
      </c>
      <c r="R83" s="71"/>
      <c r="S83" s="48"/>
    </row>
    <row r="84" spans="4:19" s="88" customFormat="1">
      <c r="D84" s="48">
        <v>18878425190</v>
      </c>
      <c r="E84" s="48"/>
      <c r="F84" s="48">
        <v>-88558566445</v>
      </c>
      <c r="G84" s="48"/>
      <c r="H84" s="48">
        <v>15818726141</v>
      </c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</row>
    <row r="85" spans="4:19" s="88" customFormat="1">
      <c r="D85" s="48"/>
      <c r="E85" s="48"/>
      <c r="F85" s="62">
        <f>F80-F84</f>
        <v>0</v>
      </c>
      <c r="G85" s="48"/>
      <c r="H85" s="62">
        <f>H80-H84</f>
        <v>0</v>
      </c>
      <c r="I85" s="48"/>
      <c r="J85" s="48"/>
      <c r="K85" s="48"/>
      <c r="L85" s="48"/>
      <c r="M85" s="48"/>
      <c r="N85" s="48"/>
      <c r="O85" s="48"/>
      <c r="P85" s="48"/>
      <c r="Q85" s="72">
        <f>Q80-Q83</f>
        <v>0</v>
      </c>
      <c r="R85" s="48"/>
      <c r="S85" s="48"/>
    </row>
    <row r="86" spans="4:19" s="88" customFormat="1">
      <c r="D86" s="62">
        <f>D80-D84</f>
        <v>0</v>
      </c>
      <c r="E86" s="48"/>
      <c r="F86" s="48"/>
      <c r="G86" s="48"/>
      <c r="H86" s="48"/>
      <c r="I86" s="48"/>
      <c r="J86" s="48"/>
      <c r="K86" s="48"/>
      <c r="L86" s="48"/>
      <c r="M86" s="48"/>
      <c r="N86" s="72">
        <f>N80-N83</f>
        <v>0</v>
      </c>
      <c r="O86" s="48"/>
      <c r="P86" s="48"/>
      <c r="Q86" s="48"/>
      <c r="R86" s="48"/>
      <c r="S86" s="48"/>
    </row>
    <row r="87" spans="4:19" s="88" customFormat="1"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</row>
    <row r="88" spans="4:19" s="88" customFormat="1"/>
    <row r="89" spans="4:19" s="88" customFormat="1"/>
    <row r="90" spans="4:19" s="88" customFormat="1"/>
    <row r="91" spans="4:19" s="88" customFormat="1"/>
    <row r="92" spans="4:19" s="88" customFormat="1"/>
    <row r="93" spans="4:19" s="88" customFormat="1"/>
    <row r="94" spans="4:19" s="88" customFormat="1"/>
    <row r="95" spans="4:19" s="88" customFormat="1"/>
    <row r="96" spans="4:19" s="88" customFormat="1"/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  <row r="107" s="88" customFormat="1"/>
    <row r="108" s="88" customFormat="1"/>
    <row r="109" s="88" customFormat="1"/>
    <row r="110" s="88" customFormat="1"/>
  </sheetData>
  <mergeCells count="153">
    <mergeCell ref="A79:B79"/>
    <mergeCell ref="P79:Q79"/>
    <mergeCell ref="A80:B80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SHARIAT</dc:creator>
  <dc:description/>
  <cp:lastModifiedBy>MINA SHARIAT</cp:lastModifiedBy>
  <cp:lastPrinted>2025-07-27T15:16:57Z</cp:lastPrinted>
  <dcterms:created xsi:type="dcterms:W3CDTF">2025-07-27T15:15:59Z</dcterms:created>
  <dcterms:modified xsi:type="dcterms:W3CDTF">2025-07-30T06:04:15Z</dcterms:modified>
</cp:coreProperties>
</file>