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Ghasemi\Desktop\"/>
    </mc:Choice>
  </mc:AlternateContent>
  <xr:revisionPtr revIDLastSave="0" documentId="13_ncr:1_{60D5241F-CBFD-4B5D-A95D-7A93B9940D9F}" xr6:coauthVersionLast="47" xr6:coauthVersionMax="47" xr10:uidLastSave="{00000000-0000-0000-0000-000000000000}"/>
  <bookViews>
    <workbookView xWindow="-120" yWindow="-120" windowWidth="29040" windowHeight="15840" tabRatio="902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مشتقه'!$A$1:$AX$80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بانکی'!$A$1:$K$11</definedName>
    <definedName name="_xlnm.Print_Area" localSheetId="10">'درآمد سرمایه گذاری در اوراق به'!$A$1:$S$8</definedName>
    <definedName name="_xlnm.Print_Area" localSheetId="8">'درآمد سرمایه گذاری در سهام'!$A$1:$X$79</definedName>
    <definedName name="_xlnm.Print_Area" localSheetId="9">'درآمد سرمایه گذاری در صندوق'!$A$1:$W$8</definedName>
    <definedName name="_xlnm.Print_Area" localSheetId="14">'درآمد سود سهام'!$A$1:$T$14</definedName>
    <definedName name="_xlnm.Print_Area" localSheetId="15">'درآمد سود صندوق'!$A$1:$L$7</definedName>
    <definedName name="_xlnm.Print_Area" localSheetId="20">'درآمد ناشی از تغییر قیمت اوراق'!$A$1:$S$65</definedName>
    <definedName name="_xlnm.Print_Area" localSheetId="18">'درآمد ناشی از فروش'!$A$1:$S$44</definedName>
    <definedName name="_xlnm.Print_Area" localSheetId="13">'سایر درآمدها'!$A$1:$G$11</definedName>
    <definedName name="_xlnm.Print_Area" localSheetId="6">سپرده!$A$1:$M$11</definedName>
    <definedName name="_xlnm.Print_Area" localSheetId="1">سهام!$A$1:$AC$75</definedName>
    <definedName name="_xlnm.Print_Area" localSheetId="16">'سود اوراق بهادار'!$A$1:$T$7</definedName>
    <definedName name="_xlnm.Print_Area" localSheetId="17">'سود سپرده بانکی'!$A$1:$N$11</definedName>
    <definedName name="_xlnm.Print_Area" localSheetId="0">'صورت وضعیت'!$A$1:$C$3</definedName>
    <definedName name="_xlnm.Print_Area" localSheetId="11">'مبالغ تخصیصی اوراق'!$A$1:$R$84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8" l="1"/>
  <c r="F32" i="8" s="1"/>
  <c r="F23" i="8"/>
  <c r="F13" i="8"/>
  <c r="F12" i="8"/>
  <c r="F11" i="8"/>
  <c r="F8" i="8"/>
  <c r="F11" i="14"/>
  <c r="D11" i="14"/>
  <c r="D18" i="14" s="1"/>
  <c r="I61" i="21"/>
  <c r="I8" i="21"/>
  <c r="Q15" i="21"/>
  <c r="Q8" i="21"/>
  <c r="J9" i="7"/>
  <c r="J10" i="7"/>
  <c r="J8" i="7"/>
  <c r="H82" i="2"/>
  <c r="G10" i="18"/>
  <c r="J9" i="13"/>
  <c r="J11" i="8"/>
  <c r="L9" i="7"/>
  <c r="H11" i="7"/>
  <c r="J9" i="8"/>
  <c r="J10" i="8"/>
  <c r="J12" i="8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8" i="9"/>
  <c r="U79" i="9" s="1"/>
  <c r="S79" i="9"/>
  <c r="S87" i="9" s="1"/>
  <c r="Q79" i="9"/>
  <c r="Q87" i="9" s="1"/>
  <c r="N79" i="9"/>
  <c r="N85" i="9" s="1"/>
  <c r="H79" i="9"/>
  <c r="H86" i="9" s="1"/>
  <c r="F79" i="9"/>
  <c r="F85" i="9" s="1"/>
  <c r="D79" i="9"/>
  <c r="D85" i="9" s="1"/>
  <c r="J9" i="9"/>
  <c r="L9" i="9" s="1"/>
  <c r="J10" i="9"/>
  <c r="L10" i="9" s="1"/>
  <c r="J11" i="9"/>
  <c r="L11" i="9" s="1"/>
  <c r="J12" i="9"/>
  <c r="L12" i="9" s="1"/>
  <c r="J13" i="9"/>
  <c r="L13" i="9" s="1"/>
  <c r="J14" i="9"/>
  <c r="L14" i="9" s="1"/>
  <c r="J15" i="9"/>
  <c r="L15" i="9" s="1"/>
  <c r="J16" i="9"/>
  <c r="L16" i="9" s="1"/>
  <c r="J17" i="9"/>
  <c r="L17" i="9" s="1"/>
  <c r="J18" i="9"/>
  <c r="L18" i="9" s="1"/>
  <c r="J19" i="9"/>
  <c r="L19" i="9" s="1"/>
  <c r="J20" i="9"/>
  <c r="L20" i="9" s="1"/>
  <c r="J21" i="9"/>
  <c r="L21" i="9" s="1"/>
  <c r="J22" i="9"/>
  <c r="L22" i="9" s="1"/>
  <c r="J23" i="9"/>
  <c r="L23" i="9" s="1"/>
  <c r="J24" i="9"/>
  <c r="L24" i="9" s="1"/>
  <c r="J25" i="9"/>
  <c r="L25" i="9" s="1"/>
  <c r="J26" i="9"/>
  <c r="L26" i="9" s="1"/>
  <c r="J27" i="9"/>
  <c r="L27" i="9" s="1"/>
  <c r="J28" i="9"/>
  <c r="L28" i="9" s="1"/>
  <c r="J29" i="9"/>
  <c r="L29" i="9" s="1"/>
  <c r="J30" i="9"/>
  <c r="L30" i="9" s="1"/>
  <c r="J31" i="9"/>
  <c r="L31" i="9" s="1"/>
  <c r="J32" i="9"/>
  <c r="L32" i="9" s="1"/>
  <c r="J33" i="9"/>
  <c r="L33" i="9" s="1"/>
  <c r="J34" i="9"/>
  <c r="L34" i="9" s="1"/>
  <c r="J35" i="9"/>
  <c r="L35" i="9" s="1"/>
  <c r="J36" i="9"/>
  <c r="L36" i="9" s="1"/>
  <c r="J37" i="9"/>
  <c r="L37" i="9" s="1"/>
  <c r="J38" i="9"/>
  <c r="L38" i="9" s="1"/>
  <c r="J39" i="9"/>
  <c r="L39" i="9" s="1"/>
  <c r="J40" i="9"/>
  <c r="L40" i="9" s="1"/>
  <c r="J41" i="9"/>
  <c r="L41" i="9" s="1"/>
  <c r="J42" i="9"/>
  <c r="L42" i="9" s="1"/>
  <c r="J43" i="9"/>
  <c r="L43" i="9" s="1"/>
  <c r="J44" i="9"/>
  <c r="L44" i="9" s="1"/>
  <c r="J45" i="9"/>
  <c r="L45" i="9" s="1"/>
  <c r="J46" i="9"/>
  <c r="L46" i="9" s="1"/>
  <c r="J47" i="9"/>
  <c r="L47" i="9" s="1"/>
  <c r="J48" i="9"/>
  <c r="L48" i="9" s="1"/>
  <c r="J49" i="9"/>
  <c r="L49" i="9" s="1"/>
  <c r="J50" i="9"/>
  <c r="L50" i="9" s="1"/>
  <c r="J51" i="9"/>
  <c r="L51" i="9" s="1"/>
  <c r="J52" i="9"/>
  <c r="L52" i="9" s="1"/>
  <c r="J53" i="9"/>
  <c r="L53" i="9" s="1"/>
  <c r="J54" i="9"/>
  <c r="L54" i="9" s="1"/>
  <c r="J55" i="9"/>
  <c r="L55" i="9" s="1"/>
  <c r="J56" i="9"/>
  <c r="L56" i="9" s="1"/>
  <c r="J57" i="9"/>
  <c r="L57" i="9" s="1"/>
  <c r="J58" i="9"/>
  <c r="L58" i="9" s="1"/>
  <c r="J59" i="9"/>
  <c r="L59" i="9" s="1"/>
  <c r="J60" i="9"/>
  <c r="L60" i="9" s="1"/>
  <c r="J61" i="9"/>
  <c r="L61" i="9" s="1"/>
  <c r="J62" i="9"/>
  <c r="L62" i="9" s="1"/>
  <c r="J63" i="9"/>
  <c r="L63" i="9" s="1"/>
  <c r="J64" i="9"/>
  <c r="L64" i="9" s="1"/>
  <c r="J65" i="9"/>
  <c r="L65" i="9" s="1"/>
  <c r="J66" i="9"/>
  <c r="L66" i="9" s="1"/>
  <c r="J67" i="9"/>
  <c r="L67" i="9" s="1"/>
  <c r="J68" i="9"/>
  <c r="L68" i="9" s="1"/>
  <c r="J69" i="9"/>
  <c r="L69" i="9" s="1"/>
  <c r="J70" i="9"/>
  <c r="L70" i="9" s="1"/>
  <c r="J71" i="9"/>
  <c r="L71" i="9" s="1"/>
  <c r="J72" i="9"/>
  <c r="L72" i="9" s="1"/>
  <c r="J73" i="9"/>
  <c r="L73" i="9" s="1"/>
  <c r="J74" i="9"/>
  <c r="L74" i="9" s="1"/>
  <c r="J75" i="9"/>
  <c r="L75" i="9" s="1"/>
  <c r="J76" i="9"/>
  <c r="L76" i="9" s="1"/>
  <c r="J77" i="9"/>
  <c r="L77" i="9" s="1"/>
  <c r="J78" i="9"/>
  <c r="L78" i="9" s="1"/>
  <c r="J8" i="9"/>
  <c r="L8" i="9" s="1"/>
  <c r="H18" i="13"/>
  <c r="D17" i="13"/>
  <c r="H11" i="13"/>
  <c r="J10" i="13" s="1"/>
  <c r="D11" i="13"/>
  <c r="J8" i="13"/>
  <c r="F10" i="13"/>
  <c r="F9" i="13"/>
  <c r="F8" i="13"/>
  <c r="F11" i="13" s="1"/>
  <c r="F19" i="14"/>
  <c r="S14" i="15"/>
  <c r="Q14" i="15"/>
  <c r="O14" i="15"/>
  <c r="O21" i="15" s="1"/>
  <c r="M14" i="15"/>
  <c r="K14" i="15"/>
  <c r="I14" i="15"/>
  <c r="M9" i="15"/>
  <c r="M10" i="15"/>
  <c r="M11" i="15"/>
  <c r="M12" i="15"/>
  <c r="M13" i="15"/>
  <c r="M8" i="15"/>
  <c r="S8" i="15"/>
  <c r="S9" i="15"/>
  <c r="S10" i="15"/>
  <c r="S11" i="15"/>
  <c r="S12" i="15"/>
  <c r="S13" i="15"/>
  <c r="Q22" i="15"/>
  <c r="K20" i="15"/>
  <c r="I21" i="15"/>
  <c r="M10" i="18"/>
  <c r="M8" i="18"/>
  <c r="C11" i="18"/>
  <c r="E11" i="18"/>
  <c r="G11" i="18"/>
  <c r="I11" i="18"/>
  <c r="I16" i="18" s="1"/>
  <c r="K11" i="18"/>
  <c r="M11" i="18"/>
  <c r="C17" i="18"/>
  <c r="G9" i="18"/>
  <c r="G8" i="18"/>
  <c r="M9" i="18"/>
  <c r="I53" i="19"/>
  <c r="G52" i="19"/>
  <c r="E58" i="19"/>
  <c r="E54" i="19"/>
  <c r="Q54" i="19"/>
  <c r="O52" i="19"/>
  <c r="M55" i="19"/>
  <c r="M53" i="19"/>
  <c r="E44" i="19"/>
  <c r="G44" i="19"/>
  <c r="I44" i="19"/>
  <c r="I10" i="19"/>
  <c r="I9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8" i="19"/>
  <c r="M44" i="19"/>
  <c r="O44" i="19"/>
  <c r="Q44" i="19"/>
  <c r="Q11" i="19"/>
  <c r="Q12" i="19"/>
  <c r="Q9" i="19"/>
  <c r="Q10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8" i="19"/>
  <c r="G73" i="21"/>
  <c r="G65" i="21"/>
  <c r="E65" i="21"/>
  <c r="E73" i="21"/>
  <c r="M65" i="21"/>
  <c r="O65" i="21"/>
  <c r="O73" i="21" s="1"/>
  <c r="M73" i="21"/>
  <c r="Q10" i="21"/>
  <c r="Q11" i="21"/>
  <c r="Q12" i="21"/>
  <c r="Q13" i="21"/>
  <c r="Q14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61" i="21"/>
  <c r="Q62" i="21"/>
  <c r="Q63" i="21"/>
  <c r="Q64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2" i="21"/>
  <c r="I63" i="21"/>
  <c r="I64" i="21"/>
  <c r="L10" i="7"/>
  <c r="L8" i="7"/>
  <c r="L11" i="7" s="1"/>
  <c r="H19" i="7"/>
  <c r="F18" i="7"/>
  <c r="D18" i="7"/>
  <c r="D17" i="7"/>
  <c r="D11" i="7"/>
  <c r="F11" i="7"/>
  <c r="R75" i="2"/>
  <c r="AB10" i="2"/>
  <c r="AB11" i="2"/>
  <c r="AB12" i="2"/>
  <c r="AB13" i="2"/>
  <c r="AB14" i="2"/>
  <c r="AB75" i="2" s="1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9" i="2"/>
  <c r="X85" i="2"/>
  <c r="X82" i="2"/>
  <c r="R84" i="2"/>
  <c r="Z75" i="2"/>
  <c r="Z83" i="2" s="1"/>
  <c r="X75" i="2"/>
  <c r="J75" i="2"/>
  <c r="J82" i="2" s="1"/>
  <c r="H75" i="2"/>
  <c r="H11" i="8" l="1"/>
  <c r="J79" i="9"/>
  <c r="L79" i="9"/>
  <c r="J11" i="7"/>
  <c r="J19" i="7" s="1"/>
  <c r="J8" i="8"/>
  <c r="J13" i="8" s="1"/>
  <c r="E74" i="21"/>
  <c r="I65" i="21"/>
  <c r="I73" i="21" s="1"/>
  <c r="J11" i="13"/>
  <c r="Q9" i="21"/>
  <c r="M74" i="21"/>
  <c r="W9" i="9" l="1"/>
  <c r="W21" i="9"/>
  <c r="W33" i="9"/>
  <c r="W45" i="9"/>
  <c r="W57" i="9"/>
  <c r="W68" i="9"/>
  <c r="W20" i="9"/>
  <c r="W10" i="9"/>
  <c r="W22" i="9"/>
  <c r="W34" i="9"/>
  <c r="W46" i="9"/>
  <c r="W58" i="9"/>
  <c r="W69" i="9"/>
  <c r="W37" i="9"/>
  <c r="W49" i="9"/>
  <c r="W72" i="9"/>
  <c r="W26" i="9"/>
  <c r="W62" i="9"/>
  <c r="W44" i="9"/>
  <c r="W11" i="9"/>
  <c r="W23" i="9"/>
  <c r="W35" i="9"/>
  <c r="W47" i="9"/>
  <c r="W59" i="9"/>
  <c r="W70" i="9"/>
  <c r="W25" i="9"/>
  <c r="W38" i="9"/>
  <c r="W73" i="9"/>
  <c r="W67" i="9"/>
  <c r="W12" i="9"/>
  <c r="W24" i="9"/>
  <c r="W36" i="9"/>
  <c r="W48" i="9"/>
  <c r="W60" i="9"/>
  <c r="W71" i="9"/>
  <c r="W13" i="9"/>
  <c r="W61" i="9"/>
  <c r="W14" i="9"/>
  <c r="W50" i="9"/>
  <c r="W15" i="9"/>
  <c r="W27" i="9"/>
  <c r="W39" i="9"/>
  <c r="W51" i="9"/>
  <c r="W63" i="9"/>
  <c r="W74" i="9"/>
  <c r="W16" i="9"/>
  <c r="W28" i="9"/>
  <c r="W40" i="9"/>
  <c r="W52" i="9"/>
  <c r="W64" i="9"/>
  <c r="W19" i="9"/>
  <c r="W31" i="9"/>
  <c r="W43" i="9"/>
  <c r="W55" i="9"/>
  <c r="W78" i="9"/>
  <c r="W32" i="9"/>
  <c r="W75" i="9"/>
  <c r="W8" i="9"/>
  <c r="W17" i="9"/>
  <c r="W29" i="9"/>
  <c r="W41" i="9"/>
  <c r="W53" i="9"/>
  <c r="W65" i="9"/>
  <c r="W76" i="9"/>
  <c r="W18" i="9"/>
  <c r="W30" i="9"/>
  <c r="W42" i="9"/>
  <c r="W54" i="9"/>
  <c r="W66" i="9"/>
  <c r="W77" i="9"/>
  <c r="W56" i="9"/>
  <c r="H9" i="8"/>
  <c r="H10" i="8"/>
  <c r="H12" i="8"/>
  <c r="H8" i="8"/>
  <c r="Q65" i="21"/>
  <c r="Q72" i="21" s="1"/>
  <c r="W79" i="9" l="1"/>
  <c r="H13" i="8"/>
</calcChain>
</file>

<file path=xl/sharedStrings.xml><?xml version="1.0" encoding="utf-8"?>
<sst xmlns="http://schemas.openxmlformats.org/spreadsheetml/2006/main" count="613" uniqueCount="228">
  <si>
    <t>صندوق سرمایه‌گذاری مشترک بانک اقتصاد نوین</t>
  </si>
  <si>
    <t>صورت وضعیت پرتفوی</t>
  </si>
  <si>
    <t>برای ماه منتهی به 1404/11/30</t>
  </si>
  <si>
    <t>-1</t>
  </si>
  <si>
    <t>سرمایه گذاری ها</t>
  </si>
  <si>
    <t>-1-1</t>
  </si>
  <si>
    <t>سرمایه گذاری در سهام و حق تقدم سهام</t>
  </si>
  <si>
    <t>1404/10/30</t>
  </si>
  <si>
    <t>تغییرات طی دوره</t>
  </si>
  <si>
    <t>1404/11/30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</si>
  <si>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</si>
  <si>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</si>
  <si>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</si>
  <si>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</si>
  <si>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</si>
  <si>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</si>
  <si>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</si>
  <si>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</si>
  <si>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آریان کیمیا تک</t>
  </si>
  <si>
    <t>ایران‌ خودرو</t>
  </si>
  <si>
    <t>ایران‌یاساتایرورابر</t>
  </si>
  <si>
    <t>بانک صادرات ایران</t>
  </si>
  <si>
    <t>بانک ملت</t>
  </si>
  <si>
    <t>بانک‌اقتصادنوین‌</t>
  </si>
  <si>
    <t>بیمه اتکایی ایران معین</t>
  </si>
  <si>
    <t>بیمه دانا</t>
  </si>
  <si>
    <t>پارس‌ مینو</t>
  </si>
  <si>
    <t>پالایش نفت اصفهان</t>
  </si>
  <si>
    <t>پالایش نفت بندرعباس</t>
  </si>
  <si>
    <t>پالایش نفت تهران</t>
  </si>
  <si>
    <t>پتروشیمی اروند</t>
  </si>
  <si>
    <t>پتروشیمی پارس</t>
  </si>
  <si>
    <t>پتروشیمی پردیس</t>
  </si>
  <si>
    <t>پتروشیمی‌شیراز</t>
  </si>
  <si>
    <t>پویا</t>
  </si>
  <si>
    <t>پویا زرکان آق دره</t>
  </si>
  <si>
    <t>تامین سرمایه نوین</t>
  </si>
  <si>
    <t>تایدواترخاورمیانه</t>
  </si>
  <si>
    <t>توسعه معادن وص.معدنی خاورمیانه</t>
  </si>
  <si>
    <t>توسعه نیشکر و  صنایع جانبی</t>
  </si>
  <si>
    <t>تولید انرژی برق شمس پاسارگاد</t>
  </si>
  <si>
    <t>تولیدمواداولیه‌داروپخش‌</t>
  </si>
  <si>
    <t>تولیدی برنا باطری</t>
  </si>
  <si>
    <t>چینی ایران</t>
  </si>
  <si>
    <t>ح . سیمان‌هرمزگان‌</t>
  </si>
  <si>
    <t>داروسازی‌ سینا</t>
  </si>
  <si>
    <t>دارویی و نهاده های زاگرس دارو</t>
  </si>
  <si>
    <t>دارویی‌ لقمان‌</t>
  </si>
  <si>
    <t>س. و توسعه صنایع لاستیک</t>
  </si>
  <si>
    <t>سرمایه گذاری دارویی تامین</t>
  </si>
  <si>
    <t>سرمایه‌گذاری‌صندوق‌بازنشستگی‌</t>
  </si>
  <si>
    <t>سرمایه‌گذاری‌غدیر(هلدینگ‌</t>
  </si>
  <si>
    <t>سرمایه‌گذاری‌نیرو</t>
  </si>
  <si>
    <t>سیمان ساوه</t>
  </si>
  <si>
    <t>سیمان فارس نو</t>
  </si>
  <si>
    <t>سیمان ممتازان کرمان</t>
  </si>
  <si>
    <t>سیمان‌ شرق‌</t>
  </si>
  <si>
    <t>سیمان‌ صوفیان‌</t>
  </si>
  <si>
    <t>سیمان‌سپاهان‌</t>
  </si>
  <si>
    <t>سیمان‌مازندران‌</t>
  </si>
  <si>
    <t>سیمان‌هرمزگان‌</t>
  </si>
  <si>
    <t>صبا فولاد خلیج فارس</t>
  </si>
  <si>
    <t>صنایع غذایی رضوی</t>
  </si>
  <si>
    <t>فرآورده های دامی ولبنی دالاهو</t>
  </si>
  <si>
    <t>فولاد مبارکه اصفهان</t>
  </si>
  <si>
    <t>قاسم ایران</t>
  </si>
  <si>
    <t>قند لرستان‌</t>
  </si>
  <si>
    <t>گروه صنعتی درپاد تبریز</t>
  </si>
  <si>
    <t>گروه مالی نماد غدیر(سهامی عام)</t>
  </si>
  <si>
    <t>گسترش نفت و گاز پارسیان</t>
  </si>
  <si>
    <t>مجتمع کاشی و سنگ پرسپولیس یزد</t>
  </si>
  <si>
    <t>ملی‌ صنایع‌ مس‌ ایران‌</t>
  </si>
  <si>
    <t>مولد نیروگاهی تجارت فارس</t>
  </si>
  <si>
    <t>نفت ایرانول</t>
  </si>
  <si>
    <t>نفت سپاهان</t>
  </si>
  <si>
    <t>نفت‌ بهران‌</t>
  </si>
  <si>
    <t>نفت‌ پارس‌</t>
  </si>
  <si>
    <t>نیان باتری خاوران</t>
  </si>
  <si>
    <t>نیروکلر</t>
  </si>
  <si>
    <t>هامون نایزه</t>
  </si>
  <si>
    <t>کاشی‌ وسرامیک‌ حافظ‌</t>
  </si>
  <si>
    <t>کشت وصنعت و دامپروری پگاه فارس</t>
  </si>
  <si>
    <t>کلر پارس</t>
  </si>
  <si>
    <t>کویر تایر</t>
  </si>
  <si>
    <t>جمع</t>
  </si>
  <si>
    <t>اطلاعات آماری مرتبط با اوراق اختیار فروش تبعی خریداری شده توسط صندوق سرمایه گذاری: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</si>
  <si>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</si>
  <si>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</si>
  <si>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</si>
  <si>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</si>
  <si>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</si>
  <si>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</si>
  <si>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</si>
  <si>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</si>
  <si>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</si>
  <si>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</si>
  <si>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</si>
  <si>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</si>
  <si>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</si>
  <si>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</si>
  <si>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</si>
  <si>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</si>
  <si>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</si>
  <si>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</si>
  <si>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</si>
  <si>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</si>
  <si>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</si>
  <si>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</si>
  <si>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</si>
  <si>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</si>
  <si>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</si>
  <si>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</si>
  <si>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</si>
  <si>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</si>
  <si>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</si>
  <si>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</si>
  <si>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</si>
  <si>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</si>
  <si>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</si>
  <si>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</si>
  <si>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</si>
  <si>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</si>
  <si>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</si>
  <si>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</si>
  <si>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</si>
  <si>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</si>
  <si>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</si>
  <si>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</si>
  <si>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</si>
  <si>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</si>
  <si>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</si>
  <si>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</si>
  <si>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</si>
  <si>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</si>
  <si>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</si>
  <si>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</si>
  <si>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</si>
  <si>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</si>
  <si>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</si>
  <si>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</si>
  <si>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</si>
  <si>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</si>
  <si>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</si>
  <si>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</si>
  <si>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</si>
  <si>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اخشان خراسان</t>
  </si>
  <si>
    <t>مدیریت نیروگاهی ایرانیان مپنا</t>
  </si>
  <si>
    <t>پاکدیس</t>
  </si>
  <si>
    <t>کیمیا کالای رازی</t>
  </si>
  <si>
    <t>سرمایه‌ گذاری‌ آتیه‌ دماوند</t>
  </si>
  <si>
    <t>ایمن خودرو شرق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</si>
  <si>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</si>
  <si>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</si>
  <si>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</si>
  <si>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</si>
  <si>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</si>
  <si>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</si>
  <si>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</si>
  <si>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</si>
  <si>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</si>
  <si>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</si>
  <si>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</si>
  <si>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</si>
  <si>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</si>
  <si>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</si>
  <si>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</si>
  <si>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ورقه الف</t>
  </si>
  <si>
    <t>ورقه ب</t>
  </si>
  <si>
    <t>شرکت مادر</t>
  </si>
  <si>
    <t>ورقه د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</si>
  <si>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</si>
  <si>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</si>
  <si>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</si>
  <si>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</si>
  <si>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</si>
  <si>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</si>
  <si>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</si>
  <si>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-4-2</t>
  </si>
  <si>
    <t>درآمد حاصل از سرمایه­گذاری در سپرده بانکی و گواهی سپرده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</si>
  <si>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</si>
  <si>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</si>
  <si>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</si>
  <si>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</si>
  <si>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</si>
  <si>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</si>
  <si>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</si>
  <si>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</si>
  <si>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</si>
  <si>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</si>
  <si>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</si>
  <si>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1404/11/20</t>
  </si>
  <si>
    <t>1404/11/25</t>
  </si>
  <si>
    <t>1404/11/21</t>
  </si>
  <si>
    <t>1404/10/23</t>
  </si>
  <si>
    <t>1404/11/28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</si>
  <si>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</si>
  <si>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</si>
  <si>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</si>
  <si>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</si>
  <si>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</si>
  <si>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</si>
  <si>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</si>
  <si>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</si>
  <si>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</si>
  <si>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</si>
  <si>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</si>
  <si>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</si>
  <si>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</si>
  <si>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</si>
  <si>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</si>
  <si>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</si>
  <si>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</si>
  <si>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</si>
  <si>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</si>
  <si>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</si>
  <si>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</si>
  <si>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</si>
  <si>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</si>
  <si>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</si>
  <si>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</si>
  <si>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به تاریخ 1404/11/30</t>
  </si>
  <si>
    <t xml:space="preserve"> به تاریخ 1404/11/30</t>
  </si>
  <si>
    <t>اقتصاد نوین</t>
  </si>
  <si>
    <t>خاورمیانه</t>
  </si>
  <si>
    <t>صادرات</t>
  </si>
  <si>
    <t>تنزیل سود بانک</t>
  </si>
  <si>
    <t>تنزیل سود سهام</t>
  </si>
  <si>
    <t>*به تفکیک هر یک از صندوق­های سرمایه­گذاری اختصاصی بازارگردانی طرف قرارداد افشا گردد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</si>
</sst>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0_);[Red]\(#,##0.00\)%"/>
    <numFmt numFmtId="167" formatCode="#,##0.000"/>
  </numFmts>
  <fonts count="1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2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7" fillId="0" borderId="0" xfId="0" applyFont="1" applyAlignment="1">
      <alignment horizontal="left"/>
    </xf>
    <xf numFmtId="3" fontId="4" fillId="0" borderId="5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0" xfId="0" applyNumberFormat="1" applyAlignment="1">
      <alignment horizontal="left"/>
    </xf>
    <xf numFmtId="38" fontId="0" fillId="0" borderId="0" xfId="0" applyNumberFormat="1" applyAlignment="1">
      <alignment horizontal="left"/>
    </xf>
    <xf numFmtId="38" fontId="5" fillId="0" borderId="2" xfId="0" applyNumberFormat="1" applyFont="1" applyFill="1" applyBorder="1" applyAlignment="1">
      <alignment horizontal="right" vertical="top"/>
    </xf>
    <xf numFmtId="38" fontId="5" fillId="0" borderId="2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/>
    </xf>
    <xf numFmtId="38" fontId="5" fillId="0" borderId="2" xfId="0" applyNumberFormat="1" applyFont="1" applyFill="1" applyBorder="1" applyAlignment="1">
      <alignment horizontal="center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Alignment="1">
      <alignment horizontal="center" vertical="center"/>
    </xf>
    <xf numFmtId="38" fontId="5" fillId="0" borderId="0" xfId="0" applyNumberFormat="1" applyFont="1" applyFill="1" applyAlignment="1">
      <alignment horizontal="center" vertical="top"/>
    </xf>
    <xf numFmtId="38" fontId="5" fillId="0" borderId="4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center" vertical="center"/>
    </xf>
    <xf numFmtId="38" fontId="7" fillId="0" borderId="0" xfId="0" applyNumberFormat="1" applyFont="1" applyAlignment="1">
      <alignment horizontal="left"/>
    </xf>
    <xf numFmtId="38" fontId="4" fillId="0" borderId="0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Border="1" applyAlignment="1">
      <alignment horizontal="center" vertical="center"/>
    </xf>
    <xf numFmtId="38" fontId="7" fillId="0" borderId="0" xfId="0" applyNumberFormat="1" applyFont="1" applyBorder="1" applyAlignment="1">
      <alignment horizontal="center" vertical="center"/>
    </xf>
    <xf numFmtId="38" fontId="7" fillId="0" borderId="0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164" fontId="8" fillId="0" borderId="0" xfId="1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38" fontId="8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9" fontId="4" fillId="0" borderId="7" xfId="2" applyFont="1" applyFill="1" applyBorder="1" applyAlignment="1">
      <alignment horizontal="center" vertical="center"/>
    </xf>
    <xf numFmtId="165" fontId="5" fillId="0" borderId="0" xfId="2" applyNumberFormat="1" applyFont="1" applyFill="1" applyBorder="1" applyAlignment="1">
      <alignment horizontal="center" vertical="center"/>
    </xf>
    <xf numFmtId="165" fontId="4" fillId="0" borderId="7" xfId="2" applyNumberFormat="1" applyFont="1" applyFill="1" applyBorder="1" applyAlignment="1">
      <alignment horizontal="center" vertical="center"/>
    </xf>
    <xf numFmtId="10" fontId="5" fillId="0" borderId="0" xfId="2" applyNumberFormat="1" applyFont="1" applyFill="1" applyBorder="1" applyAlignment="1">
      <alignment horizontal="center" vertical="center"/>
    </xf>
    <xf numFmtId="10" fontId="4" fillId="0" borderId="7" xfId="2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10" fontId="5" fillId="0" borderId="0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38" fontId="5" fillId="0" borderId="2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38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38" fontId="4" fillId="0" borderId="5" xfId="0" applyNumberFormat="1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center" vertical="center" wrapText="1"/>
    </xf>
    <xf numFmtId="38" fontId="4" fillId="0" borderId="7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38" fontId="5" fillId="0" borderId="0" xfId="0" applyNumberFormat="1" applyFont="1" applyFill="1" applyBorder="1" applyAlignment="1">
      <alignment horizontal="right"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Border="1" applyAlignment="1">
      <alignment horizontal="center" vertical="center"/>
    </xf>
    <xf numFmtId="38" fontId="5" fillId="0" borderId="4" xfId="0" applyNumberFormat="1" applyFont="1" applyFill="1" applyBorder="1" applyAlignment="1">
      <alignment horizontal="center" vertical="center"/>
    </xf>
    <xf numFmtId="38" fontId="4" fillId="0" borderId="0" xfId="0" applyNumberFormat="1" applyFont="1" applyFill="1" applyBorder="1" applyAlignment="1">
      <alignment horizontal="right" vertical="center"/>
    </xf>
    <xf numFmtId="38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38" fontId="8" fillId="0" borderId="0" xfId="0" applyNumberFormat="1" applyFont="1" applyAlignment="1">
      <alignment horizontal="left" vertical="center"/>
    </xf>
    <xf numFmtId="3" fontId="5" fillId="0" borderId="4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vertical="center"/>
    </xf>
    <xf numFmtId="10" fontId="5" fillId="0" borderId="2" xfId="2" applyNumberFormat="1" applyFont="1" applyFill="1" applyBorder="1" applyAlignment="1">
      <alignment horizontal="center" vertical="center"/>
    </xf>
    <xf numFmtId="10" fontId="5" fillId="0" borderId="0" xfId="2" applyNumberFormat="1" applyFont="1" applyFill="1" applyAlignment="1">
      <alignment horizontal="center" vertical="center"/>
    </xf>
    <xf numFmtId="9" fontId="4" fillId="0" borderId="5" xfId="2" applyNumberFormat="1" applyFont="1" applyFill="1" applyBorder="1" applyAlignment="1">
      <alignment horizontal="center" vertical="center"/>
    </xf>
    <xf numFmtId="38" fontId="4" fillId="0" borderId="7" xfId="0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4" fontId="8" fillId="0" borderId="0" xfId="1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6" fontId="5" fillId="0" borderId="0" xfId="2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6" fontId="4" fillId="0" borderId="7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9" fontId="4" fillId="0" borderId="7" xfId="2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right" vertical="top"/>
    </xf>
    <xf numFmtId="38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8" fontId="5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38" fontId="5" fillId="0" borderId="0" xfId="0" applyNumberFormat="1" applyFont="1" applyFill="1" applyAlignment="1">
      <alignment horizontal="right" vertical="center"/>
    </xf>
    <xf numFmtId="38" fontId="5" fillId="0" borderId="4" xfId="0" applyNumberFormat="1" applyFont="1" applyFill="1" applyBorder="1" applyAlignment="1">
      <alignment horizontal="right" vertical="center"/>
    </xf>
    <xf numFmtId="38" fontId="5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8" fontId="4" fillId="0" borderId="5" xfId="0" applyNumberFormat="1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>
      <alignment horizontal="right" vertical="top"/>
    </xf>
    <xf numFmtId="38" fontId="4" fillId="0" borderId="7" xfId="0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1</xdr:row>
      <xdr:rowOff>771525</xdr:rowOff>
    </xdr:from>
    <xdr:to>
      <xdr:col>1</xdr:col>
      <xdr:colOff>2389773</xdr:colOff>
      <xdr:row>2</xdr:row>
      <xdr:rowOff>916453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AFA243-CD55-4544-9568-1F2717CFC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602177" y="857250"/>
          <a:ext cx="1627773" cy="1707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"/>
  <sheetViews>
    <sheetView rightToLeft="1" tabSelected="1" workbookViewId="0">
      <selection activeCell="K7" sqref="K7"/>
    </sheetView>
  </sheetViews>
  <sheetFormatPr defaultRowHeight="12.75" x14ac:dyDescent="0.2"/>
  <cols>
    <col min="1" max="1" width="11.85546875" customWidth="1"/>
    <col min="2" max="2" width="45.42578125" customWidth="1"/>
    <col min="3" max="3" width="8.7109375" customWidth="1"/>
  </cols>
  <sheetData>
    <row r="1" spans="1:3" ht="7.35" customHeight="1" x14ac:dyDescent="0.2"/>
    <row r="2" spans="1:3" ht="123.6" customHeight="1" x14ac:dyDescent="0.2">
      <c r="B2" s="106"/>
    </row>
    <row r="3" spans="1:3" ht="123.6" customHeight="1" x14ac:dyDescent="0.2">
      <c r="B3" s="106"/>
    </row>
    <row r="5" spans="1:3" ht="25.5" x14ac:dyDescent="0.2">
      <c r="A5" s="105" t="s">
        <v>0</v>
      </c>
      <c r="B5" s="105"/>
      <c r="C5" s="105"/>
    </row>
    <row r="6" spans="1:3" ht="25.5" x14ac:dyDescent="0.2">
      <c r="A6" s="105" t="s">
        <v>1</v>
      </c>
      <c r="B6" s="105"/>
      <c r="C6" s="105"/>
    </row>
    <row r="7" spans="1:3" ht="25.5" x14ac:dyDescent="0.2">
      <c r="A7" s="105" t="s">
        <v>220</v>
      </c>
      <c r="B7" s="105"/>
      <c r="C7" s="105"/>
    </row>
  </sheetData>
  <mergeCells count="4">
    <mergeCell ref="A5:C5"/>
    <mergeCell ref="A6:C6"/>
    <mergeCell ref="A7:C7"/>
    <mergeCell ref="B2:B3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14"/>
  <sheetViews>
    <sheetView rightToLeft="1" workbookViewId="0">
      <selection activeCell="R15" sqref="R15:R16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5.140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1.28515625" customWidth="1"/>
    <col min="16" max="16" width="15.42578125" bestFit="1" customWidth="1"/>
    <col min="17" max="17" width="1.28515625" customWidth="1"/>
    <col min="18" max="18" width="11.140625" bestFit="1" customWidth="1"/>
    <col min="19" max="19" width="1.28515625" customWidth="1"/>
    <col min="20" max="20" width="5.140625" bestFit="1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5.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</row>
    <row r="2" spans="1:22" ht="25.5" x14ac:dyDescent="0.2">
      <c r="A2" s="105" t="s">
        <v>122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</row>
    <row r="3" spans="1:22" ht="25.5" x14ac:dyDescent="0.2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</row>
    <row r="5" spans="1:22" ht="24" x14ac:dyDescent="0.2">
      <c r="A5" s="1" t="s">
        <v>151</v>
      </c>
      <c r="B5" s="115" t="s">
        <v>152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</row>
    <row r="6" spans="1:22" ht="21" x14ac:dyDescent="0.2">
      <c r="D6" s="113" t="s">
        <v>140</v>
      </c>
      <c r="E6" s="113"/>
      <c r="F6" s="113"/>
      <c r="G6" s="113"/>
      <c r="H6" s="113"/>
      <c r="I6" s="113"/>
      <c r="J6" s="113"/>
      <c r="K6" s="113"/>
      <c r="L6" s="113"/>
      <c r="N6" s="113" t="s">
        <v>141</v>
      </c>
      <c r="O6" s="113"/>
      <c r="P6" s="113"/>
      <c r="Q6" s="113"/>
      <c r="R6" s="113"/>
      <c r="S6" s="113"/>
      <c r="T6" s="113"/>
      <c r="U6" s="113"/>
      <c r="V6" s="113"/>
    </row>
    <row r="7" spans="1:22" ht="21" x14ac:dyDescent="0.2">
      <c r="A7" s="10"/>
      <c r="B7" s="10"/>
      <c r="D7" s="3"/>
      <c r="E7" s="3"/>
      <c r="F7" s="3"/>
      <c r="G7" s="3"/>
      <c r="H7" s="3"/>
      <c r="I7" s="3"/>
      <c r="J7" s="112" t="s">
        <v>84</v>
      </c>
      <c r="K7" s="112"/>
      <c r="L7" s="112"/>
      <c r="N7" s="3"/>
      <c r="O7" s="3"/>
      <c r="P7" s="3"/>
      <c r="Q7" s="3"/>
      <c r="R7" s="3"/>
      <c r="S7" s="3"/>
      <c r="T7" s="112" t="s">
        <v>84</v>
      </c>
      <c r="U7" s="112"/>
      <c r="V7" s="112"/>
    </row>
    <row r="8" spans="1:22" ht="21" x14ac:dyDescent="0.2">
      <c r="A8" s="111"/>
      <c r="B8" s="111"/>
      <c r="D8" s="2" t="s">
        <v>153</v>
      </c>
      <c r="F8" s="2" t="s">
        <v>143</v>
      </c>
      <c r="H8" s="2" t="s">
        <v>144</v>
      </c>
      <c r="J8" s="4" t="s">
        <v>119</v>
      </c>
      <c r="K8" s="3"/>
      <c r="L8" s="4" t="s">
        <v>126</v>
      </c>
      <c r="N8" s="2" t="s">
        <v>153</v>
      </c>
      <c r="P8" s="2" t="s">
        <v>143</v>
      </c>
      <c r="R8" s="2" t="s">
        <v>144</v>
      </c>
      <c r="T8" s="4" t="s">
        <v>119</v>
      </c>
      <c r="U8" s="3"/>
      <c r="V8" s="4" t="s">
        <v>126</v>
      </c>
    </row>
    <row r="9" spans="1:22" x14ac:dyDescent="0.2">
      <c r="A9" s="10"/>
      <c r="B9" s="10"/>
    </row>
    <row r="10" spans="1:22" x14ac:dyDescent="0.2">
      <c r="A10" s="10"/>
      <c r="B10" s="10"/>
    </row>
    <row r="11" spans="1:22" x14ac:dyDescent="0.2">
      <c r="A11" s="10"/>
      <c r="B11" s="10"/>
    </row>
    <row r="12" spans="1:22" x14ac:dyDescent="0.2">
      <c r="A12" s="10"/>
      <c r="B12" s="10"/>
    </row>
    <row r="13" spans="1:22" x14ac:dyDescent="0.2">
      <c r="A13" s="10"/>
      <c r="B13" s="10"/>
    </row>
    <row r="14" spans="1:22" x14ac:dyDescent="0.2">
      <c r="A14" s="10"/>
      <c r="B14" s="10"/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7"/>
  <sheetViews>
    <sheetView rightToLeft="1" workbookViewId="0">
      <selection activeCell="N20" sqref="N20:N21"/>
    </sheetView>
  </sheetViews>
  <sheetFormatPr defaultRowHeight="12.75" x14ac:dyDescent="0.2"/>
  <cols>
    <col min="1" max="1" width="6.7109375" bestFit="1" customWidth="1"/>
    <col min="2" max="2" width="18.140625" customWidth="1"/>
    <col min="3" max="3" width="1.28515625" customWidth="1"/>
    <col min="4" max="4" width="14.425781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5" bestFit="1" customWidth="1"/>
    <col min="11" max="11" width="1.28515625" customWidth="1"/>
    <col min="12" max="12" width="14.42578125" bestFit="1" customWidth="1"/>
    <col min="13" max="13" width="1.28515625" customWidth="1"/>
    <col min="14" max="14" width="15.42578125" bestFit="1" customWidth="1"/>
    <col min="15" max="15" width="1.28515625" customWidth="1"/>
    <col min="16" max="16" width="11.140625" bestFit="1" customWidth="1"/>
    <col min="17" max="17" width="1.28515625" customWidth="1"/>
    <col min="18" max="18" width="5" bestFit="1" customWidth="1"/>
    <col min="19" max="19" width="0.28515625" customWidth="1"/>
  </cols>
  <sheetData>
    <row r="1" spans="1:18" ht="25.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1:18" ht="25.5" x14ac:dyDescent="0.2">
      <c r="A2" s="105" t="s">
        <v>122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spans="1:18" ht="25.5" x14ac:dyDescent="0.2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5" spans="1:18" ht="24" x14ac:dyDescent="0.2">
      <c r="A5" s="1" t="s">
        <v>154</v>
      </c>
      <c r="B5" s="115" t="s">
        <v>155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1:18" ht="21" x14ac:dyDescent="0.2">
      <c r="D6" s="113" t="s">
        <v>140</v>
      </c>
      <c r="E6" s="113"/>
      <c r="F6" s="113"/>
      <c r="G6" s="113"/>
      <c r="H6" s="113"/>
      <c r="I6" s="113"/>
      <c r="J6" s="113"/>
      <c r="L6" s="113" t="s">
        <v>141</v>
      </c>
      <c r="M6" s="113"/>
      <c r="N6" s="113"/>
      <c r="O6" s="113"/>
      <c r="P6" s="113"/>
      <c r="Q6" s="113"/>
      <c r="R6" s="113"/>
    </row>
    <row r="7" spans="1:18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 x14ac:dyDescent="0.2">
      <c r="A8" s="111"/>
      <c r="B8" s="111"/>
      <c r="D8" s="2" t="s">
        <v>156</v>
      </c>
      <c r="F8" s="2" t="s">
        <v>143</v>
      </c>
      <c r="H8" s="2" t="s">
        <v>144</v>
      </c>
      <c r="J8" s="2" t="s">
        <v>84</v>
      </c>
      <c r="L8" s="2" t="s">
        <v>156</v>
      </c>
      <c r="N8" s="2" t="s">
        <v>143</v>
      </c>
      <c r="P8" s="2" t="s">
        <v>144</v>
      </c>
      <c r="R8" s="2" t="s">
        <v>84</v>
      </c>
    </row>
    <row r="9" spans="1:18" x14ac:dyDescent="0.2">
      <c r="A9" s="10"/>
      <c r="B9" s="10"/>
    </row>
    <row r="10" spans="1:18" x14ac:dyDescent="0.2">
      <c r="A10" s="10"/>
      <c r="B10" s="10"/>
    </row>
    <row r="11" spans="1:18" x14ac:dyDescent="0.2">
      <c r="A11" s="10"/>
      <c r="B11" s="10"/>
    </row>
    <row r="12" spans="1:18" x14ac:dyDescent="0.2">
      <c r="A12" s="10"/>
      <c r="B12" s="10"/>
    </row>
    <row r="13" spans="1:18" x14ac:dyDescent="0.2">
      <c r="A13" s="10"/>
      <c r="B13" s="10"/>
    </row>
    <row r="14" spans="1:18" x14ac:dyDescent="0.2">
      <c r="A14" s="10"/>
      <c r="B14" s="10"/>
    </row>
    <row r="15" spans="1:18" x14ac:dyDescent="0.2">
      <c r="A15" s="10"/>
      <c r="B15" s="10"/>
    </row>
    <row r="16" spans="1:18" x14ac:dyDescent="0.2">
      <c r="A16" s="10"/>
      <c r="B16" s="10"/>
    </row>
    <row r="17" spans="1:2" x14ac:dyDescent="0.2">
      <c r="A17" s="10"/>
      <c r="B17" s="10"/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9"/>
  <sheetViews>
    <sheetView rightToLeft="1" workbookViewId="0">
      <selection activeCell="Q12" sqref="Q12"/>
    </sheetView>
  </sheetViews>
  <sheetFormatPr defaultRowHeight="12.75" x14ac:dyDescent="0.2"/>
  <cols>
    <col min="1" max="1" width="20.28515625" customWidth="1"/>
    <col min="2" max="2" width="5.140625" customWidth="1"/>
    <col min="3" max="3" width="1.28515625" customWidth="1"/>
    <col min="4" max="4" width="12.7109375" bestFit="1" customWidth="1"/>
    <col min="5" max="5" width="1.28515625" customWidth="1"/>
    <col min="6" max="6" width="12.42578125" bestFit="1" customWidth="1"/>
    <col min="7" max="7" width="1.28515625" customWidth="1"/>
    <col min="8" max="8" width="9.85546875" bestFit="1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7.5703125" bestFit="1" customWidth="1"/>
    <col min="14" max="14" width="1.28515625" customWidth="1"/>
    <col min="15" max="15" width="9" bestFit="1" customWidth="1"/>
    <col min="16" max="16" width="1.28515625" customWidth="1"/>
    <col min="17" max="17" width="25.140625" bestFit="1" customWidth="1"/>
    <col min="18" max="18" width="0.28515625" customWidth="1"/>
  </cols>
  <sheetData>
    <row r="1" spans="1:17" ht="25.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7" ht="25.5" x14ac:dyDescent="0.2">
      <c r="A2" s="105" t="s">
        <v>122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25.5" x14ac:dyDescent="0.2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5" spans="1:17" ht="30" customHeight="1" x14ac:dyDescent="0.2">
      <c r="A5" s="1" t="s">
        <v>157</v>
      </c>
      <c r="B5" s="115" t="s">
        <v>158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</row>
    <row r="6" spans="1:17" ht="30" customHeight="1" x14ac:dyDescent="0.2">
      <c r="M6" s="127" t="s">
        <v>159</v>
      </c>
      <c r="Q6" s="127" t="s">
        <v>160</v>
      </c>
    </row>
    <row r="7" spans="1:17" ht="30" customHeight="1" x14ac:dyDescent="0.2">
      <c r="A7" s="111"/>
      <c r="B7" s="111"/>
      <c r="D7" s="2" t="s">
        <v>161</v>
      </c>
      <c r="F7" s="2" t="s">
        <v>162</v>
      </c>
      <c r="H7" s="2" t="s">
        <v>94</v>
      </c>
      <c r="J7" s="113" t="s">
        <v>163</v>
      </c>
      <c r="K7" s="113"/>
      <c r="M7" s="127"/>
      <c r="O7" s="2" t="s">
        <v>164</v>
      </c>
      <c r="Q7" s="127"/>
    </row>
    <row r="8" spans="1:17" ht="21" x14ac:dyDescent="0.2">
      <c r="A8" s="111"/>
      <c r="B8" s="111"/>
      <c r="D8" s="112" t="s">
        <v>165</v>
      </c>
      <c r="F8" s="4" t="s">
        <v>166</v>
      </c>
      <c r="H8" s="3"/>
      <c r="J8" s="3"/>
      <c r="K8" s="3"/>
      <c r="M8" s="3"/>
      <c r="O8" s="3"/>
      <c r="Q8" s="3"/>
    </row>
    <row r="9" spans="1:17" ht="21" x14ac:dyDescent="0.2">
      <c r="A9" s="111"/>
      <c r="B9" s="111"/>
      <c r="D9" s="113"/>
      <c r="F9" s="4" t="s">
        <v>167</v>
      </c>
    </row>
    <row r="10" spans="1:17" ht="21" x14ac:dyDescent="0.2">
      <c r="A10" s="111"/>
      <c r="B10" s="111"/>
      <c r="D10" s="112" t="s">
        <v>168</v>
      </c>
      <c r="F10" s="4" t="s">
        <v>166</v>
      </c>
    </row>
    <row r="11" spans="1:17" ht="21" x14ac:dyDescent="0.2">
      <c r="A11" s="111"/>
      <c r="B11" s="111"/>
      <c r="D11" s="113"/>
      <c r="F11" s="4" t="s">
        <v>169</v>
      </c>
    </row>
    <row r="12" spans="1:17" ht="189" x14ac:dyDescent="0.2">
      <c r="A12" s="124"/>
      <c r="B12" s="124"/>
      <c r="D12" s="9" t="s">
        <v>170</v>
      </c>
      <c r="F12" s="4" t="s">
        <v>171</v>
      </c>
    </row>
    <row r="13" spans="1:17" ht="21" x14ac:dyDescent="0.2">
      <c r="A13" s="124"/>
      <c r="B13" s="124"/>
      <c r="D13" s="125" t="s">
        <v>172</v>
      </c>
      <c r="F13" s="4" t="s">
        <v>173</v>
      </c>
    </row>
    <row r="14" spans="1:17" ht="21" x14ac:dyDescent="0.2">
      <c r="A14" s="124"/>
      <c r="B14" s="124"/>
      <c r="D14" s="126"/>
      <c r="F14" s="4" t="s">
        <v>174</v>
      </c>
    </row>
    <row r="15" spans="1:17" ht="21" x14ac:dyDescent="0.2">
      <c r="A15" s="124"/>
      <c r="B15" s="124"/>
      <c r="D15" s="126"/>
      <c r="F15" s="4" t="s">
        <v>175</v>
      </c>
    </row>
    <row r="16" spans="1:17" ht="21" x14ac:dyDescent="0.2">
      <c r="A16" s="124"/>
      <c r="B16" s="124"/>
      <c r="D16" s="127"/>
      <c r="F16" s="4" t="s">
        <v>176</v>
      </c>
    </row>
    <row r="17" spans="1:10" x14ac:dyDescent="0.2">
      <c r="A17" s="10"/>
      <c r="B17" s="10"/>
      <c r="D17" s="3"/>
      <c r="F17" s="3"/>
    </row>
    <row r="18" spans="1:10" ht="21" x14ac:dyDescent="0.2">
      <c r="A18" s="113" t="s">
        <v>227</v>
      </c>
      <c r="B18" s="113"/>
      <c r="C18" s="113"/>
      <c r="D18" s="113"/>
      <c r="E18" s="113"/>
      <c r="F18" s="113"/>
      <c r="G18" s="113"/>
      <c r="H18" s="113"/>
      <c r="I18" s="113"/>
      <c r="J18" s="113"/>
    </row>
    <row r="19" spans="1:10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2"/>
  <sheetViews>
    <sheetView rightToLeft="1" workbookViewId="0">
      <selection activeCell="D27" sqref="D27"/>
    </sheetView>
  </sheetViews>
  <sheetFormatPr defaultRowHeight="12.75" x14ac:dyDescent="0.2"/>
  <cols>
    <col min="1" max="1" width="6.5703125" style="57" bestFit="1" customWidth="1"/>
    <col min="2" max="2" width="8" style="57" customWidth="1"/>
    <col min="3" max="3" width="1.28515625" style="57" customWidth="1"/>
    <col min="4" max="4" width="16.85546875" style="57" bestFit="1" customWidth="1"/>
    <col min="5" max="5" width="1.28515625" style="57" customWidth="1"/>
    <col min="6" max="6" width="19.28515625" style="57" bestFit="1" customWidth="1"/>
    <col min="7" max="7" width="1.28515625" style="57" customWidth="1"/>
    <col min="8" max="8" width="16.85546875" style="57" bestFit="1" customWidth="1"/>
    <col min="9" max="9" width="1.28515625" style="57" customWidth="1"/>
    <col min="10" max="10" width="19.28515625" style="57" bestFit="1" customWidth="1"/>
    <col min="11" max="11" width="0.28515625" style="57" customWidth="1"/>
    <col min="12" max="16384" width="9.140625" style="57"/>
  </cols>
  <sheetData>
    <row r="1" spans="1:10" ht="25.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25.5" x14ac:dyDescent="0.2">
      <c r="A2" s="105" t="s">
        <v>122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 ht="25.5" x14ac:dyDescent="0.2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</row>
    <row r="5" spans="1:10" ht="24" x14ac:dyDescent="0.2">
      <c r="A5" s="1" t="s">
        <v>177</v>
      </c>
      <c r="B5" s="115" t="s">
        <v>178</v>
      </c>
      <c r="C5" s="115"/>
      <c r="D5" s="115"/>
      <c r="E5" s="115"/>
      <c r="F5" s="115"/>
      <c r="G5" s="115"/>
      <c r="H5" s="115"/>
      <c r="I5" s="115"/>
      <c r="J5" s="115"/>
    </row>
    <row r="6" spans="1:10" ht="21" x14ac:dyDescent="0.2">
      <c r="D6" s="113" t="s">
        <v>140</v>
      </c>
      <c r="E6" s="113"/>
      <c r="F6" s="113"/>
      <c r="H6" s="113" t="s">
        <v>141</v>
      </c>
      <c r="I6" s="113"/>
      <c r="J6" s="113"/>
    </row>
    <row r="7" spans="1:10" ht="42" x14ac:dyDescent="0.2">
      <c r="A7" s="111"/>
      <c r="B7" s="111"/>
      <c r="D7" s="9" t="s">
        <v>179</v>
      </c>
      <c r="E7" s="71"/>
      <c r="F7" s="9" t="s">
        <v>180</v>
      </c>
      <c r="H7" s="9" t="s">
        <v>179</v>
      </c>
      <c r="I7" s="71"/>
      <c r="J7" s="9" t="s">
        <v>180</v>
      </c>
    </row>
    <row r="8" spans="1:10" ht="18.75" x14ac:dyDescent="0.2">
      <c r="A8" s="119" t="s">
        <v>222</v>
      </c>
      <c r="B8" s="119"/>
      <c r="D8" s="54">
        <v>124545</v>
      </c>
      <c r="F8" s="86">
        <f>D8/D11</f>
        <v>3.2980866726330917E-5</v>
      </c>
      <c r="H8" s="54">
        <v>28157508</v>
      </c>
      <c r="J8" s="86">
        <f>H8/H11</f>
        <v>6.0677373016123602E-3</v>
      </c>
    </row>
    <row r="9" spans="1:10" ht="18.75" x14ac:dyDescent="0.2">
      <c r="A9" s="119" t="s">
        <v>223</v>
      </c>
      <c r="B9" s="119"/>
      <c r="D9" s="55">
        <v>2995520</v>
      </c>
      <c r="F9" s="87">
        <f>D9/D11</f>
        <v>7.9324618327559343E-4</v>
      </c>
      <c r="H9" s="55">
        <v>2995520</v>
      </c>
      <c r="J9" s="87">
        <f>H9/H11</f>
        <v>6.4551267966347936E-4</v>
      </c>
    </row>
    <row r="10" spans="1:10" ht="18.75" x14ac:dyDescent="0.2">
      <c r="A10" s="119" t="s">
        <v>224</v>
      </c>
      <c r="B10" s="119"/>
      <c r="D10" s="55">
        <v>3773160317</v>
      </c>
      <c r="E10" s="57">
        <v>0</v>
      </c>
      <c r="F10" s="87">
        <f>D10/D11</f>
        <v>0.9991737729499981</v>
      </c>
      <c r="G10" s="57">
        <v>0</v>
      </c>
      <c r="H10" s="55">
        <v>4609375492</v>
      </c>
      <c r="I10" s="57">
        <v>0</v>
      </c>
      <c r="J10" s="87">
        <f>H10/H11</f>
        <v>0.99328675001872413</v>
      </c>
    </row>
    <row r="11" spans="1:10" s="64" customFormat="1" ht="21" x14ac:dyDescent="0.2">
      <c r="A11" s="111"/>
      <c r="B11" s="111"/>
      <c r="D11" s="85">
        <f>SUM(D8:D10)</f>
        <v>3776280382</v>
      </c>
      <c r="F11" s="88">
        <f>SUM(F8:F10)</f>
        <v>1</v>
      </c>
      <c r="H11" s="85">
        <f>SUM(H8:H10)</f>
        <v>4640528520</v>
      </c>
      <c r="J11" s="88">
        <f>SUM(J8:J10)</f>
        <v>1</v>
      </c>
    </row>
    <row r="12" spans="1:10" x14ac:dyDescent="0.2">
      <c r="A12" s="74"/>
      <c r="B12" s="74"/>
    </row>
    <row r="13" spans="1:10" s="100" customFormat="1" x14ac:dyDescent="0.2">
      <c r="A13" s="101"/>
      <c r="B13" s="101"/>
    </row>
    <row r="14" spans="1:10" s="81" customFormat="1" x14ac:dyDescent="0.2">
      <c r="A14" s="102"/>
      <c r="B14" s="102"/>
    </row>
    <row r="15" spans="1:10" s="81" customFormat="1" x14ac:dyDescent="0.2">
      <c r="A15" s="102"/>
      <c r="B15" s="102"/>
      <c r="D15" s="82">
        <v>3776280382</v>
      </c>
    </row>
    <row r="16" spans="1:10" s="81" customFormat="1" x14ac:dyDescent="0.2">
      <c r="A16" s="102"/>
      <c r="B16" s="102"/>
      <c r="H16" s="82">
        <v>4640528520</v>
      </c>
    </row>
    <row r="17" spans="1:8" s="81" customFormat="1" x14ac:dyDescent="0.2">
      <c r="A17" s="102"/>
      <c r="B17" s="102"/>
      <c r="D17" s="82">
        <f>D11-D15</f>
        <v>0</v>
      </c>
    </row>
    <row r="18" spans="1:8" s="81" customFormat="1" x14ac:dyDescent="0.2">
      <c r="H18" s="82">
        <f>H11-H16</f>
        <v>0</v>
      </c>
    </row>
    <row r="19" spans="1:8" s="81" customFormat="1" x14ac:dyDescent="0.2"/>
    <row r="20" spans="1:8" s="81" customFormat="1" x14ac:dyDescent="0.2"/>
    <row r="21" spans="1:8" s="81" customFormat="1" x14ac:dyDescent="0.2"/>
    <row r="22" spans="1:8" s="81" customFormat="1" x14ac:dyDescent="0.2"/>
  </sheetData>
  <mergeCells count="11">
    <mergeCell ref="A1:J1"/>
    <mergeCell ref="A2:J2"/>
    <mergeCell ref="A3:J3"/>
    <mergeCell ref="B5:J5"/>
    <mergeCell ref="D6:F6"/>
    <mergeCell ref="H6:J6"/>
    <mergeCell ref="A11:B11"/>
    <mergeCell ref="A7: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23"/>
  <sheetViews>
    <sheetView rightToLeft="1" workbookViewId="0">
      <selection activeCell="F17" sqref="F17"/>
    </sheetView>
  </sheetViews>
  <sheetFormatPr defaultRowHeight="12.75" x14ac:dyDescent="0.2"/>
  <cols>
    <col min="1" max="1" width="6.5703125" style="57" bestFit="1" customWidth="1"/>
    <col min="2" max="2" width="25.140625" style="57" customWidth="1"/>
    <col min="3" max="3" width="1.28515625" style="57" customWidth="1"/>
    <col min="4" max="4" width="13" style="57" bestFit="1" customWidth="1"/>
    <col min="5" max="5" width="1.28515625" style="57" customWidth="1"/>
    <col min="6" max="6" width="14.7109375" style="57" bestFit="1" customWidth="1"/>
    <col min="7" max="7" width="0.28515625" style="57" customWidth="1"/>
    <col min="8" max="16384" width="9.140625" style="57"/>
  </cols>
  <sheetData>
    <row r="1" spans="1:6" ht="25.5" x14ac:dyDescent="0.2">
      <c r="A1" s="105" t="s">
        <v>0</v>
      </c>
      <c r="B1" s="105"/>
      <c r="C1" s="105"/>
      <c r="D1" s="105"/>
      <c r="E1" s="105"/>
      <c r="F1" s="105"/>
    </row>
    <row r="2" spans="1:6" ht="25.5" x14ac:dyDescent="0.2">
      <c r="A2" s="105" t="s">
        <v>122</v>
      </c>
      <c r="B2" s="105"/>
      <c r="C2" s="105"/>
      <c r="D2" s="105"/>
      <c r="E2" s="105"/>
      <c r="F2" s="105"/>
    </row>
    <row r="3" spans="1:6" ht="25.5" x14ac:dyDescent="0.2">
      <c r="A3" s="105" t="s">
        <v>2</v>
      </c>
      <c r="B3" s="105"/>
      <c r="C3" s="105"/>
      <c r="D3" s="105"/>
      <c r="E3" s="105"/>
      <c r="F3" s="105"/>
    </row>
    <row r="5" spans="1:6" ht="24" x14ac:dyDescent="0.2">
      <c r="A5" s="1" t="s">
        <v>181</v>
      </c>
      <c r="B5" s="115" t="s">
        <v>136</v>
      </c>
      <c r="C5" s="115"/>
      <c r="D5" s="115"/>
      <c r="E5" s="115"/>
      <c r="F5" s="115"/>
    </row>
    <row r="6" spans="1:6" ht="21" x14ac:dyDescent="0.2">
      <c r="D6" s="2" t="s">
        <v>140</v>
      </c>
      <c r="F6" s="2" t="s">
        <v>9</v>
      </c>
    </row>
    <row r="7" spans="1:6" ht="21" x14ac:dyDescent="0.2">
      <c r="A7" s="111"/>
      <c r="B7" s="111"/>
      <c r="D7" s="4" t="s">
        <v>119</v>
      </c>
      <c r="F7" s="4" t="s">
        <v>119</v>
      </c>
    </row>
    <row r="8" spans="1:6" ht="18.75" x14ac:dyDescent="0.2">
      <c r="A8" s="119" t="s">
        <v>226</v>
      </c>
      <c r="B8" s="119"/>
      <c r="D8" s="54">
        <v>319209552</v>
      </c>
      <c r="F8" s="54">
        <v>629561873</v>
      </c>
    </row>
    <row r="9" spans="1:6" ht="18.75" x14ac:dyDescent="0.2">
      <c r="A9" s="120" t="s">
        <v>225</v>
      </c>
      <c r="B9" s="120"/>
      <c r="D9" s="16">
        <v>0</v>
      </c>
      <c r="F9" s="55">
        <v>7965409</v>
      </c>
    </row>
    <row r="10" spans="1:6" ht="18.75" x14ac:dyDescent="0.2">
      <c r="A10" s="119" t="s">
        <v>182</v>
      </c>
      <c r="B10" s="119"/>
      <c r="D10" s="84">
        <v>511777044</v>
      </c>
      <c r="F10" s="84">
        <v>787739285</v>
      </c>
    </row>
    <row r="11" spans="1:6" s="64" customFormat="1" ht="21" x14ac:dyDescent="0.2">
      <c r="A11" s="111"/>
      <c r="B11" s="111"/>
      <c r="D11" s="85">
        <f>SUM(D8:D10)</f>
        <v>830986596</v>
      </c>
      <c r="F11" s="85">
        <f>SUM(F8:F10)</f>
        <v>1425266567</v>
      </c>
    </row>
    <row r="13" spans="1:6" s="81" customFormat="1" x14ac:dyDescent="0.2"/>
    <row r="14" spans="1:6" s="81" customFormat="1" x14ac:dyDescent="0.2">
      <c r="D14" s="82">
        <v>830986596</v>
      </c>
    </row>
    <row r="15" spans="1:6" s="81" customFormat="1" x14ac:dyDescent="0.2">
      <c r="F15" s="82">
        <v>1425266567</v>
      </c>
    </row>
    <row r="16" spans="1:6" s="81" customFormat="1" x14ac:dyDescent="0.2"/>
    <row r="17" spans="4:8" s="81" customFormat="1" x14ac:dyDescent="0.2"/>
    <row r="18" spans="4:8" s="81" customFormat="1" x14ac:dyDescent="0.2">
      <c r="D18" s="82">
        <f>D11-D14</f>
        <v>0</v>
      </c>
    </row>
    <row r="19" spans="4:8" s="81" customFormat="1" x14ac:dyDescent="0.2">
      <c r="F19" s="82">
        <f>F11-F15</f>
        <v>0</v>
      </c>
    </row>
    <row r="20" spans="4:8" s="81" customFormat="1" x14ac:dyDescent="0.2"/>
    <row r="21" spans="4:8" s="100" customFormat="1" x14ac:dyDescent="0.2"/>
    <row r="22" spans="4:8" x14ac:dyDescent="0.2">
      <c r="D22" s="81"/>
      <c r="E22" s="81"/>
      <c r="F22" s="81"/>
      <c r="G22" s="81"/>
      <c r="H22" s="81"/>
    </row>
    <row r="23" spans="4:8" x14ac:dyDescent="0.2">
      <c r="D23" s="81"/>
      <c r="E23" s="81"/>
      <c r="F23" s="81"/>
      <c r="G23" s="81"/>
      <c r="H23" s="81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0"/>
  <sheetViews>
    <sheetView rightToLeft="1" workbookViewId="0">
      <selection activeCell="S14" sqref="S14"/>
    </sheetView>
  </sheetViews>
  <sheetFormatPr defaultRowHeight="12.75" x14ac:dyDescent="0.2"/>
  <cols>
    <col min="1" max="1" width="24.7109375" bestFit="1" customWidth="1"/>
    <col min="2" max="2" width="1.28515625" customWidth="1"/>
    <col min="3" max="3" width="16.85546875" customWidth="1"/>
    <col min="4" max="4" width="1.28515625" customWidth="1"/>
    <col min="5" max="5" width="18.85546875" bestFit="1" customWidth="1"/>
    <col min="6" max="6" width="1.28515625" customWidth="1"/>
    <col min="7" max="7" width="15" bestFit="1" customWidth="1"/>
    <col min="8" max="8" width="1.28515625" customWidth="1"/>
    <col min="9" max="9" width="15.7109375" bestFit="1" customWidth="1"/>
    <col min="10" max="10" width="1.28515625" customWidth="1"/>
    <col min="11" max="11" width="15" bestFit="1" customWidth="1"/>
    <col min="12" max="12" width="1.28515625" customWidth="1"/>
    <col min="13" max="13" width="16.28515625" bestFit="1" customWidth="1"/>
    <col min="14" max="14" width="1.28515625" customWidth="1"/>
    <col min="15" max="15" width="15.5703125" bestFit="1" customWidth="1"/>
    <col min="16" max="16" width="1.28515625" customWidth="1"/>
    <col min="17" max="17" width="15" bestFit="1" customWidth="1"/>
    <col min="18" max="18" width="1.28515625" customWidth="1"/>
    <col min="19" max="19" width="16.140625" bestFit="1" customWidth="1"/>
    <col min="20" max="20" width="0.28515625" customWidth="1"/>
  </cols>
  <sheetData>
    <row r="1" spans="1:19" ht="25.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25.5" x14ac:dyDescent="0.2">
      <c r="A2" s="105" t="s">
        <v>122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25.5" x14ac:dyDescent="0.2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5" spans="1:19" ht="24" x14ac:dyDescent="0.2">
      <c r="A5" s="115" t="s">
        <v>142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</row>
    <row r="6" spans="1:19" ht="21" x14ac:dyDescent="0.2">
      <c r="A6" s="111"/>
      <c r="C6" s="113" t="s">
        <v>183</v>
      </c>
      <c r="D6" s="113"/>
      <c r="E6" s="113"/>
      <c r="F6" s="113"/>
      <c r="G6" s="113"/>
      <c r="I6" s="113" t="s">
        <v>140</v>
      </c>
      <c r="J6" s="113"/>
      <c r="K6" s="113"/>
      <c r="L6" s="113"/>
      <c r="M6" s="111"/>
      <c r="O6" s="113" t="s">
        <v>141</v>
      </c>
      <c r="P6" s="113"/>
      <c r="Q6" s="113"/>
      <c r="R6" s="113"/>
      <c r="S6" s="111"/>
    </row>
    <row r="7" spans="1:19" ht="42" x14ac:dyDescent="0.2">
      <c r="A7" s="111"/>
      <c r="C7" s="9" t="s">
        <v>184</v>
      </c>
      <c r="D7" s="3"/>
      <c r="E7" s="9" t="s">
        <v>185</v>
      </c>
      <c r="F7" s="3"/>
      <c r="G7" s="9" t="s">
        <v>186</v>
      </c>
      <c r="I7" s="9" t="s">
        <v>187</v>
      </c>
      <c r="J7" s="3"/>
      <c r="K7" s="9" t="s">
        <v>188</v>
      </c>
      <c r="L7" s="3"/>
      <c r="M7" s="68" t="s">
        <v>189</v>
      </c>
      <c r="O7" s="9" t="s">
        <v>187</v>
      </c>
      <c r="P7" s="3"/>
      <c r="Q7" s="9" t="s">
        <v>188</v>
      </c>
      <c r="R7" s="3"/>
      <c r="S7" s="68" t="s">
        <v>189</v>
      </c>
    </row>
    <row r="8" spans="1:19" ht="18.75" x14ac:dyDescent="0.2">
      <c r="A8" s="52" t="s">
        <v>59</v>
      </c>
      <c r="C8" s="58" t="s">
        <v>190</v>
      </c>
      <c r="D8" s="15"/>
      <c r="E8" s="14">
        <v>220000</v>
      </c>
      <c r="F8" s="15"/>
      <c r="G8" s="14">
        <v>8300</v>
      </c>
      <c r="I8" s="23">
        <v>1826000000</v>
      </c>
      <c r="J8" s="22"/>
      <c r="K8" s="23">
        <v>-123598978</v>
      </c>
      <c r="L8" s="22"/>
      <c r="M8" s="67">
        <f>I8+K8</f>
        <v>1702401022</v>
      </c>
      <c r="N8" s="22"/>
      <c r="O8" s="23">
        <v>1826000000</v>
      </c>
      <c r="P8" s="22"/>
      <c r="Q8" s="23">
        <v>-123598978</v>
      </c>
      <c r="R8" s="22"/>
      <c r="S8" s="67">
        <f>O8+Q8</f>
        <v>1702401022</v>
      </c>
    </row>
    <row r="9" spans="1:19" ht="18.75" x14ac:dyDescent="0.2">
      <c r="A9" s="6" t="s">
        <v>60</v>
      </c>
      <c r="C9" s="60" t="s">
        <v>191</v>
      </c>
      <c r="D9" s="15"/>
      <c r="E9" s="16">
        <v>600000</v>
      </c>
      <c r="F9" s="15"/>
      <c r="G9" s="16">
        <v>10000</v>
      </c>
      <c r="I9" s="28">
        <v>6000000000</v>
      </c>
      <c r="J9" s="22"/>
      <c r="K9" s="28">
        <v>-210178453</v>
      </c>
      <c r="L9" s="22"/>
      <c r="M9" s="67">
        <f t="shared" ref="M9:M13" si="0">I9+K9</f>
        <v>5789821547</v>
      </c>
      <c r="N9" s="22"/>
      <c r="O9" s="28">
        <v>6000000000</v>
      </c>
      <c r="P9" s="22"/>
      <c r="Q9" s="28">
        <v>-210178453</v>
      </c>
      <c r="R9" s="22"/>
      <c r="S9" s="67">
        <f t="shared" ref="S9:S13" si="1">O9+Q9</f>
        <v>5789821547</v>
      </c>
    </row>
    <row r="10" spans="1:19" ht="18.75" x14ac:dyDescent="0.2">
      <c r="A10" s="6" t="s">
        <v>78</v>
      </c>
      <c r="C10" s="60" t="s">
        <v>192</v>
      </c>
      <c r="D10" s="15"/>
      <c r="E10" s="16">
        <v>447253</v>
      </c>
      <c r="F10" s="15"/>
      <c r="G10" s="16">
        <v>1240</v>
      </c>
      <c r="I10" s="28">
        <v>554593720</v>
      </c>
      <c r="J10" s="22"/>
      <c r="K10" s="28">
        <v>-42768922</v>
      </c>
      <c r="L10" s="22"/>
      <c r="M10" s="67">
        <f t="shared" si="0"/>
        <v>511824798</v>
      </c>
      <c r="N10" s="22"/>
      <c r="O10" s="28">
        <v>554593720</v>
      </c>
      <c r="P10" s="22"/>
      <c r="Q10" s="28">
        <v>-42768922</v>
      </c>
      <c r="R10" s="22"/>
      <c r="S10" s="67">
        <f t="shared" si="1"/>
        <v>511824798</v>
      </c>
    </row>
    <row r="11" spans="1:19" ht="18.75" x14ac:dyDescent="0.2">
      <c r="A11" s="6" t="s">
        <v>69</v>
      </c>
      <c r="C11" s="60" t="s">
        <v>193</v>
      </c>
      <c r="D11" s="15"/>
      <c r="E11" s="16">
        <v>100000</v>
      </c>
      <c r="F11" s="15"/>
      <c r="G11" s="16">
        <v>8700</v>
      </c>
      <c r="I11" s="29">
        <v>0</v>
      </c>
      <c r="J11" s="25"/>
      <c r="K11" s="29">
        <v>0</v>
      </c>
      <c r="L11" s="25"/>
      <c r="M11" s="32">
        <f t="shared" si="0"/>
        <v>0</v>
      </c>
      <c r="N11" s="22"/>
      <c r="O11" s="28">
        <v>870000000</v>
      </c>
      <c r="P11" s="22"/>
      <c r="Q11" s="29">
        <v>0</v>
      </c>
      <c r="R11" s="22"/>
      <c r="S11" s="67">
        <f t="shared" si="1"/>
        <v>870000000</v>
      </c>
    </row>
    <row r="12" spans="1:19" ht="18.75" x14ac:dyDescent="0.2">
      <c r="A12" s="6" t="s">
        <v>35</v>
      </c>
      <c r="C12" s="60" t="s">
        <v>194</v>
      </c>
      <c r="D12" s="15"/>
      <c r="E12" s="16">
        <v>250000</v>
      </c>
      <c r="F12" s="15"/>
      <c r="G12" s="16">
        <v>9250</v>
      </c>
      <c r="I12" s="28">
        <v>2312500000</v>
      </c>
      <c r="J12" s="22"/>
      <c r="K12" s="28">
        <v>-7892491</v>
      </c>
      <c r="L12" s="22"/>
      <c r="M12" s="67">
        <f t="shared" si="0"/>
        <v>2304607509</v>
      </c>
      <c r="N12" s="22"/>
      <c r="O12" s="28">
        <v>2312500000</v>
      </c>
      <c r="P12" s="22"/>
      <c r="Q12" s="28">
        <v>-7892491</v>
      </c>
      <c r="R12" s="22"/>
      <c r="S12" s="67">
        <f t="shared" si="1"/>
        <v>2304607509</v>
      </c>
    </row>
    <row r="13" spans="1:19" ht="18.75" x14ac:dyDescent="0.2">
      <c r="A13" s="52" t="s">
        <v>68</v>
      </c>
      <c r="C13" s="62" t="s">
        <v>193</v>
      </c>
      <c r="D13" s="15"/>
      <c r="E13" s="17">
        <v>400000</v>
      </c>
      <c r="F13" s="15"/>
      <c r="G13" s="17">
        <v>600</v>
      </c>
      <c r="I13" s="78">
        <v>0</v>
      </c>
      <c r="J13" s="25"/>
      <c r="K13" s="78">
        <v>0</v>
      </c>
      <c r="L13" s="25"/>
      <c r="M13" s="32">
        <f t="shared" si="0"/>
        <v>0</v>
      </c>
      <c r="N13" s="22"/>
      <c r="O13" s="31">
        <v>240000000</v>
      </c>
      <c r="P13" s="22"/>
      <c r="Q13" s="78">
        <v>0</v>
      </c>
      <c r="R13" s="22"/>
      <c r="S13" s="67">
        <f t="shared" si="1"/>
        <v>240000000</v>
      </c>
    </row>
    <row r="14" spans="1:19" s="11" customFormat="1" ht="21.75" thickBot="1" x14ac:dyDescent="0.25">
      <c r="A14" s="43"/>
      <c r="C14" s="18"/>
      <c r="D14" s="19"/>
      <c r="E14" s="18"/>
      <c r="F14" s="19"/>
      <c r="G14" s="18"/>
      <c r="I14" s="35">
        <f>SUM(I8:I13)</f>
        <v>10693093720</v>
      </c>
      <c r="J14" s="33"/>
      <c r="K14" s="35">
        <f>SUM(K8:K13)</f>
        <v>-384438844</v>
      </c>
      <c r="L14" s="33"/>
      <c r="M14" s="69">
        <f>SUM(M8:M13)</f>
        <v>10308654876</v>
      </c>
      <c r="N14" s="33"/>
      <c r="O14" s="35">
        <f>SUM(O8:O13)</f>
        <v>11803093720</v>
      </c>
      <c r="P14" s="33"/>
      <c r="Q14" s="35">
        <f>SUM(Q8:Q13)</f>
        <v>-384438844</v>
      </c>
      <c r="R14" s="33"/>
      <c r="S14" s="69">
        <f>SUM(S8:S13)</f>
        <v>11418654876</v>
      </c>
    </row>
    <row r="16" spans="1:19" s="39" customFormat="1" x14ac:dyDescent="0.2"/>
    <row r="17" spans="9:17" s="39" customFormat="1" x14ac:dyDescent="0.2"/>
    <row r="18" spans="9:17" s="39" customFormat="1" x14ac:dyDescent="0.2">
      <c r="I18" s="41">
        <v>10693093720</v>
      </c>
      <c r="O18" s="41">
        <v>11803093720</v>
      </c>
    </row>
    <row r="19" spans="9:17" s="39" customFormat="1" x14ac:dyDescent="0.2">
      <c r="K19" s="39">
        <v>384438844</v>
      </c>
      <c r="Q19" s="39">
        <v>384438844</v>
      </c>
    </row>
    <row r="20" spans="9:17" s="39" customFormat="1" x14ac:dyDescent="0.2">
      <c r="K20" s="42">
        <f>K19+K14</f>
        <v>0</v>
      </c>
    </row>
    <row r="21" spans="9:17" s="39" customFormat="1" x14ac:dyDescent="0.2">
      <c r="I21" s="42">
        <f>I14-I18</f>
        <v>0</v>
      </c>
      <c r="O21" s="42">
        <f>O14-O18</f>
        <v>0</v>
      </c>
    </row>
    <row r="22" spans="9:17" s="39" customFormat="1" x14ac:dyDescent="0.2">
      <c r="Q22" s="42">
        <f>Q19+Q14</f>
        <v>0</v>
      </c>
    </row>
    <row r="23" spans="9:17" s="39" customFormat="1" x14ac:dyDescent="0.2"/>
    <row r="24" spans="9:17" s="39" customFormat="1" x14ac:dyDescent="0.2"/>
    <row r="25" spans="9:17" s="39" customFormat="1" x14ac:dyDescent="0.2"/>
    <row r="26" spans="9:17" s="39" customFormat="1" x14ac:dyDescent="0.2"/>
    <row r="27" spans="9:17" s="39" customFormat="1" x14ac:dyDescent="0.2"/>
    <row r="28" spans="9:17" s="39" customFormat="1" x14ac:dyDescent="0.2"/>
    <row r="29" spans="9:17" s="39" customFormat="1" x14ac:dyDescent="0.2"/>
    <row r="30" spans="9:17" s="39" customFormat="1" x14ac:dyDescent="0.2"/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G20" sqref="G20"/>
    </sheetView>
  </sheetViews>
  <sheetFormatPr defaultRowHeight="12.75" x14ac:dyDescent="0.2"/>
  <cols>
    <col min="1" max="1" width="23.5703125" customWidth="1"/>
    <col min="2" max="2" width="1.28515625" customWidth="1"/>
    <col min="3" max="3" width="15.140625" bestFit="1" customWidth="1"/>
    <col min="4" max="4" width="1.28515625" customWidth="1"/>
    <col min="5" max="5" width="19" bestFit="1" customWidth="1"/>
    <col min="6" max="6" width="1.28515625" customWidth="1"/>
    <col min="7" max="7" width="15" bestFit="1" customWidth="1"/>
    <col min="8" max="8" width="1.28515625" customWidth="1"/>
    <col min="9" max="9" width="21.7109375" bestFit="1" customWidth="1"/>
    <col min="10" max="10" width="1.28515625" customWidth="1"/>
    <col min="11" max="11" width="21.7109375" bestFit="1" customWidth="1"/>
    <col min="12" max="12" width="0.28515625" customWidth="1"/>
  </cols>
  <sheetData>
    <row r="1" spans="1:11" ht="25.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25.5" x14ac:dyDescent="0.2">
      <c r="A2" s="105" t="s">
        <v>122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25.5" x14ac:dyDescent="0.2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5" spans="1:11" ht="24" x14ac:dyDescent="0.2">
      <c r="A5" s="115" t="s">
        <v>153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</row>
    <row r="6" spans="1:11" ht="21" x14ac:dyDescent="0.2">
      <c r="I6" s="2" t="s">
        <v>140</v>
      </c>
      <c r="K6" s="2" t="s">
        <v>141</v>
      </c>
    </row>
    <row r="7" spans="1:11" ht="42" x14ac:dyDescent="0.2">
      <c r="A7" s="43"/>
      <c r="C7" s="8" t="s">
        <v>195</v>
      </c>
      <c r="E7" s="8" t="s">
        <v>196</v>
      </c>
      <c r="G7" s="8" t="s">
        <v>197</v>
      </c>
      <c r="I7" s="9" t="s">
        <v>198</v>
      </c>
      <c r="K7" s="9" t="s">
        <v>198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G20" sqref="G20"/>
    </sheetView>
  </sheetViews>
  <sheetFormatPr defaultRowHeight="12.75" x14ac:dyDescent="0.2"/>
  <cols>
    <col min="1" max="1" width="20.140625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5.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25.5" x14ac:dyDescent="0.2">
      <c r="A2" s="105" t="s">
        <v>122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25.5" x14ac:dyDescent="0.2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5" spans="1:19" ht="24" x14ac:dyDescent="0.2">
      <c r="A5" s="115" t="s">
        <v>199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</row>
    <row r="6" spans="1:19" ht="21" x14ac:dyDescent="0.2">
      <c r="A6" s="111"/>
      <c r="I6" s="113" t="s">
        <v>140</v>
      </c>
      <c r="J6" s="113"/>
      <c r="K6" s="113"/>
      <c r="L6" s="113"/>
      <c r="M6" s="113"/>
      <c r="O6" s="113" t="s">
        <v>141</v>
      </c>
      <c r="P6" s="113"/>
      <c r="Q6" s="113"/>
      <c r="R6" s="113"/>
      <c r="S6" s="113"/>
    </row>
    <row r="7" spans="1:19" ht="42" x14ac:dyDescent="0.2">
      <c r="A7" s="111"/>
      <c r="C7" s="8" t="s">
        <v>200</v>
      </c>
      <c r="E7" s="8" t="s">
        <v>108</v>
      </c>
      <c r="G7" s="8" t="s">
        <v>201</v>
      </c>
      <c r="I7" s="9" t="s">
        <v>202</v>
      </c>
      <c r="J7" s="3"/>
      <c r="K7" s="9" t="s">
        <v>188</v>
      </c>
      <c r="L7" s="3"/>
      <c r="M7" s="9" t="s">
        <v>203</v>
      </c>
      <c r="O7" s="9" t="s">
        <v>202</v>
      </c>
      <c r="P7" s="3"/>
      <c r="Q7" s="9" t="s">
        <v>188</v>
      </c>
      <c r="R7" s="3"/>
      <c r="S7" s="9" t="s">
        <v>203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25"/>
  <sheetViews>
    <sheetView rightToLeft="1" workbookViewId="0">
      <selection activeCell="A13" sqref="A13:XFD22"/>
    </sheetView>
  </sheetViews>
  <sheetFormatPr defaultRowHeight="12.75" x14ac:dyDescent="0.2"/>
  <cols>
    <col min="1" max="1" width="17.140625" customWidth="1"/>
    <col min="2" max="2" width="1.28515625" customWidth="1"/>
    <col min="3" max="3" width="15.85546875" bestFit="1" customWidth="1"/>
    <col min="4" max="4" width="1.28515625" customWidth="1"/>
    <col min="5" max="5" width="12.85546875" bestFit="1" customWidth="1"/>
    <col min="6" max="6" width="1.28515625" customWidth="1"/>
    <col min="7" max="7" width="16" bestFit="1" customWidth="1"/>
    <col min="8" max="8" width="1.28515625" customWidth="1"/>
    <col min="9" max="9" width="15.140625" bestFit="1" customWidth="1"/>
    <col min="10" max="10" width="1.28515625" customWidth="1"/>
    <col min="11" max="11" width="13.5703125" bestFit="1" customWidth="1"/>
    <col min="12" max="12" width="1.28515625" customWidth="1"/>
    <col min="13" max="13" width="15.140625" bestFit="1" customWidth="1"/>
    <col min="14" max="14" width="0.28515625" customWidth="1"/>
  </cols>
  <sheetData>
    <row r="1" spans="1:14" ht="25.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4" ht="25.5" x14ac:dyDescent="0.2">
      <c r="A2" s="105" t="s">
        <v>122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4" ht="25.5" x14ac:dyDescent="0.2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5" spans="1:14" ht="24" x14ac:dyDescent="0.2">
      <c r="A5" s="115" t="s">
        <v>204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</row>
    <row r="6" spans="1:14" ht="21" x14ac:dyDescent="0.2">
      <c r="A6" s="111"/>
      <c r="C6" s="113" t="s">
        <v>140</v>
      </c>
      <c r="D6" s="113"/>
      <c r="E6" s="113"/>
      <c r="F6" s="113"/>
      <c r="G6" s="113"/>
      <c r="I6" s="113" t="s">
        <v>141</v>
      </c>
      <c r="J6" s="113"/>
      <c r="K6" s="113"/>
      <c r="L6" s="113"/>
      <c r="M6" s="113"/>
    </row>
    <row r="7" spans="1:14" ht="21" x14ac:dyDescent="0.2">
      <c r="A7" s="111"/>
      <c r="C7" s="9" t="s">
        <v>202</v>
      </c>
      <c r="D7" s="3"/>
      <c r="E7" s="9" t="s">
        <v>188</v>
      </c>
      <c r="F7" s="3"/>
      <c r="G7" s="9" t="s">
        <v>203</v>
      </c>
      <c r="I7" s="9" t="s">
        <v>202</v>
      </c>
      <c r="J7" s="3"/>
      <c r="K7" s="9" t="s">
        <v>188</v>
      </c>
      <c r="L7" s="3"/>
      <c r="M7" s="9" t="s">
        <v>203</v>
      </c>
    </row>
    <row r="8" spans="1:14" ht="18.75" x14ac:dyDescent="0.2">
      <c r="A8" s="52" t="s">
        <v>222</v>
      </c>
      <c r="C8" s="23">
        <v>124545</v>
      </c>
      <c r="D8" s="22"/>
      <c r="E8" s="27">
        <v>0</v>
      </c>
      <c r="F8" s="22"/>
      <c r="G8" s="23">
        <f>C8+E8</f>
        <v>124545</v>
      </c>
      <c r="H8" s="22"/>
      <c r="I8" s="23">
        <v>28157508</v>
      </c>
      <c r="J8" s="22"/>
      <c r="K8" s="27">
        <v>0</v>
      </c>
      <c r="L8" s="22"/>
      <c r="M8" s="23">
        <f>I8+K8</f>
        <v>28157508</v>
      </c>
    </row>
    <row r="9" spans="1:14" ht="18.75" x14ac:dyDescent="0.2">
      <c r="A9" s="6" t="s">
        <v>223</v>
      </c>
      <c r="C9" s="28">
        <v>2995520</v>
      </c>
      <c r="D9" s="22"/>
      <c r="E9" s="30">
        <v>0</v>
      </c>
      <c r="F9" s="22"/>
      <c r="G9" s="28">
        <f>C9+E9</f>
        <v>2995520</v>
      </c>
      <c r="H9" s="22"/>
      <c r="I9" s="28">
        <v>2995520</v>
      </c>
      <c r="J9" s="22"/>
      <c r="K9" s="30">
        <v>0</v>
      </c>
      <c r="L9" s="22"/>
      <c r="M9" s="28">
        <f>I9+K9</f>
        <v>2995520</v>
      </c>
    </row>
    <row r="10" spans="1:14" ht="18.75" x14ac:dyDescent="0.2">
      <c r="A10" s="6" t="s">
        <v>224</v>
      </c>
      <c r="C10" s="28">
        <v>3773160317</v>
      </c>
      <c r="D10" s="22">
        <v>0</v>
      </c>
      <c r="E10" s="28">
        <v>-21687250</v>
      </c>
      <c r="F10" s="22">
        <v>0</v>
      </c>
      <c r="G10" s="28">
        <f>C10+E10</f>
        <v>3751473067</v>
      </c>
      <c r="H10" s="22">
        <v>0</v>
      </c>
      <c r="I10" s="28">
        <v>4609375492</v>
      </c>
      <c r="J10" s="22">
        <v>0</v>
      </c>
      <c r="K10" s="28">
        <v>-25986276</v>
      </c>
      <c r="L10" s="22">
        <v>0</v>
      </c>
      <c r="M10" s="28">
        <f>I10+K10</f>
        <v>4583389216</v>
      </c>
      <c r="N10">
        <v>0</v>
      </c>
    </row>
    <row r="11" spans="1:14" s="11" customFormat="1" ht="21.75" thickBot="1" x14ac:dyDescent="0.25">
      <c r="A11" s="43"/>
      <c r="C11" s="35">
        <f>SUM(C8:C10)</f>
        <v>3776280382</v>
      </c>
      <c r="D11" s="33"/>
      <c r="E11" s="35">
        <f>SUM(E8:E10)</f>
        <v>-21687250</v>
      </c>
      <c r="F11" s="33"/>
      <c r="G11" s="35">
        <f>SUM(G8:G10)</f>
        <v>3754593132</v>
      </c>
      <c r="H11" s="33"/>
      <c r="I11" s="35">
        <f>SUM(I8:I10)</f>
        <v>4640528520</v>
      </c>
      <c r="J11" s="33"/>
      <c r="K11" s="35">
        <f>SUM(K8:K10)</f>
        <v>-25986276</v>
      </c>
      <c r="L11" s="33"/>
      <c r="M11" s="35">
        <f>SUM(M8:M10)</f>
        <v>4614542244</v>
      </c>
    </row>
    <row r="13" spans="1:14" s="39" customFormat="1" x14ac:dyDescent="0.2"/>
    <row r="14" spans="1:14" s="39" customFormat="1" x14ac:dyDescent="0.2">
      <c r="C14" s="41">
        <v>3776280382</v>
      </c>
      <c r="I14" s="41">
        <v>4640528520</v>
      </c>
    </row>
    <row r="15" spans="1:14" s="39" customFormat="1" x14ac:dyDescent="0.2">
      <c r="E15" s="41"/>
    </row>
    <row r="16" spans="1:14" s="39" customFormat="1" x14ac:dyDescent="0.2">
      <c r="I16" s="42">
        <f>I11-I14</f>
        <v>0</v>
      </c>
    </row>
    <row r="17" spans="3:3" s="39" customFormat="1" x14ac:dyDescent="0.2">
      <c r="C17" s="42">
        <f>C11-C14</f>
        <v>0</v>
      </c>
    </row>
    <row r="18" spans="3:3" s="39" customFormat="1" x14ac:dyDescent="0.2"/>
    <row r="19" spans="3:3" s="39" customFormat="1" x14ac:dyDescent="0.2"/>
    <row r="20" spans="3:3" s="39" customFormat="1" x14ac:dyDescent="0.2"/>
    <row r="21" spans="3:3" s="39" customFormat="1" x14ac:dyDescent="0.2"/>
    <row r="22" spans="3:3" s="39" customFormat="1" x14ac:dyDescent="0.2"/>
    <row r="23" spans="3:3" s="91" customFormat="1" x14ac:dyDescent="0.2"/>
    <row r="24" spans="3:3" s="91" customFormat="1" x14ac:dyDescent="0.2"/>
    <row r="25" spans="3:3" s="91" customFormat="1" x14ac:dyDescent="0.2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61"/>
  <sheetViews>
    <sheetView rightToLeft="1" workbookViewId="0">
      <selection activeCell="Q44" sqref="Q44:R44"/>
    </sheetView>
  </sheetViews>
  <sheetFormatPr defaultRowHeight="12.75" x14ac:dyDescent="0.2"/>
  <cols>
    <col min="1" max="1" width="27.5703125" style="57" bestFit="1" customWidth="1"/>
    <col min="2" max="2" width="1.28515625" style="57" customWidth="1"/>
    <col min="3" max="3" width="13.140625" style="57" bestFit="1" customWidth="1"/>
    <col min="4" max="4" width="1.28515625" style="57" customWidth="1"/>
    <col min="5" max="5" width="16.28515625" style="57" bestFit="1" customWidth="1"/>
    <col min="6" max="6" width="1.28515625" style="57" customWidth="1"/>
    <col min="7" max="7" width="17.7109375" style="57" bestFit="1" customWidth="1"/>
    <col min="8" max="8" width="1.28515625" style="57" customWidth="1"/>
    <col min="9" max="9" width="22" style="57" bestFit="1" customWidth="1"/>
    <col min="10" max="10" width="1.28515625" style="57" customWidth="1"/>
    <col min="11" max="11" width="12.7109375" style="57" bestFit="1" customWidth="1"/>
    <col min="12" max="12" width="1.28515625" style="57" customWidth="1"/>
    <col min="13" max="13" width="18.28515625" style="57" bestFit="1" customWidth="1"/>
    <col min="14" max="14" width="1.28515625" style="57" customWidth="1"/>
    <col min="15" max="15" width="17.140625" style="57" bestFit="1" customWidth="1"/>
    <col min="16" max="16" width="1.28515625" style="57" customWidth="1"/>
    <col min="17" max="17" width="24" style="57" customWidth="1"/>
    <col min="18" max="18" width="1.28515625" style="57" customWidth="1"/>
    <col min="19" max="19" width="0.28515625" style="57" customWidth="1"/>
    <col min="20" max="16384" width="9.140625" style="57"/>
  </cols>
  <sheetData>
    <row r="1" spans="1:18" ht="25.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8" ht="25.5" x14ac:dyDescent="0.2">
      <c r="A2" s="105" t="s">
        <v>122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spans="1:18" ht="25.5" x14ac:dyDescent="0.2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5" spans="1:18" ht="24" x14ac:dyDescent="0.2">
      <c r="A5" s="115" t="s">
        <v>205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1:18" ht="21" x14ac:dyDescent="0.2">
      <c r="A6" s="111"/>
      <c r="C6" s="113" t="s">
        <v>140</v>
      </c>
      <c r="D6" s="113"/>
      <c r="E6" s="113"/>
      <c r="F6" s="113"/>
      <c r="G6" s="113"/>
      <c r="H6" s="113"/>
      <c r="I6" s="113"/>
      <c r="K6" s="113" t="s">
        <v>141</v>
      </c>
      <c r="L6" s="113"/>
      <c r="M6" s="113"/>
      <c r="N6" s="113"/>
      <c r="O6" s="113"/>
      <c r="P6" s="113"/>
      <c r="Q6" s="113"/>
      <c r="R6" s="113"/>
    </row>
    <row r="7" spans="1:18" ht="21" x14ac:dyDescent="0.2">
      <c r="A7" s="111"/>
      <c r="C7" s="9" t="s">
        <v>12</v>
      </c>
      <c r="D7" s="71"/>
      <c r="E7" s="9" t="s">
        <v>206</v>
      </c>
      <c r="F7" s="71"/>
      <c r="G7" s="9" t="s">
        <v>207</v>
      </c>
      <c r="H7" s="71"/>
      <c r="I7" s="9" t="s">
        <v>208</v>
      </c>
      <c r="K7" s="9" t="s">
        <v>12</v>
      </c>
      <c r="L7" s="71"/>
      <c r="M7" s="9" t="s">
        <v>206</v>
      </c>
      <c r="N7" s="71"/>
      <c r="O7" s="9" t="s">
        <v>207</v>
      </c>
      <c r="P7" s="71"/>
      <c r="Q7" s="125" t="s">
        <v>208</v>
      </c>
      <c r="R7" s="125"/>
    </row>
    <row r="8" spans="1:18" ht="18.75" x14ac:dyDescent="0.2">
      <c r="A8" s="72" t="s">
        <v>83</v>
      </c>
      <c r="C8" s="29">
        <v>1000000</v>
      </c>
      <c r="D8" s="70"/>
      <c r="E8" s="61">
        <v>7382488831</v>
      </c>
      <c r="F8" s="70"/>
      <c r="G8" s="61">
        <v>6975658100</v>
      </c>
      <c r="H8" s="70"/>
      <c r="I8" s="61">
        <f>E8-G8</f>
        <v>406830731</v>
      </c>
      <c r="J8" s="70"/>
      <c r="K8" s="29">
        <v>1000000</v>
      </c>
      <c r="L8" s="70"/>
      <c r="M8" s="61">
        <v>7382488831</v>
      </c>
      <c r="N8" s="70"/>
      <c r="O8" s="61">
        <v>6975658100</v>
      </c>
      <c r="P8" s="70"/>
      <c r="Q8" s="121">
        <f>M8-O8</f>
        <v>406830731</v>
      </c>
      <c r="R8" s="121"/>
    </row>
    <row r="9" spans="1:18" ht="18.75" x14ac:dyDescent="0.2">
      <c r="A9" s="72" t="s">
        <v>22</v>
      </c>
      <c r="C9" s="29">
        <v>6666000</v>
      </c>
      <c r="D9" s="70"/>
      <c r="E9" s="61">
        <v>8735058272</v>
      </c>
      <c r="F9" s="70"/>
      <c r="G9" s="61">
        <v>9769574830</v>
      </c>
      <c r="H9" s="70"/>
      <c r="I9" s="61">
        <f t="shared" ref="I9:I43" si="0">E9-G9</f>
        <v>-1034516558</v>
      </c>
      <c r="J9" s="70"/>
      <c r="K9" s="29">
        <v>18000000</v>
      </c>
      <c r="L9" s="70"/>
      <c r="M9" s="61">
        <v>26183667641</v>
      </c>
      <c r="N9" s="70"/>
      <c r="O9" s="61">
        <v>26380490174</v>
      </c>
      <c r="P9" s="70"/>
      <c r="Q9" s="121">
        <f t="shared" ref="Q9:Q43" si="1">M9-O9</f>
        <v>-196822533</v>
      </c>
      <c r="R9" s="121"/>
    </row>
    <row r="10" spans="1:18" ht="18.75" x14ac:dyDescent="0.2">
      <c r="A10" s="72" t="s">
        <v>21</v>
      </c>
      <c r="C10" s="29">
        <v>15709479</v>
      </c>
      <c r="D10" s="70"/>
      <c r="E10" s="61">
        <v>9050964339</v>
      </c>
      <c r="F10" s="70"/>
      <c r="G10" s="61">
        <v>10397225835</v>
      </c>
      <c r="H10" s="70"/>
      <c r="I10" s="61">
        <f>E10-G10</f>
        <v>-1346261496</v>
      </c>
      <c r="J10" s="70"/>
      <c r="K10" s="29">
        <v>25709479</v>
      </c>
      <c r="L10" s="70"/>
      <c r="M10" s="61">
        <v>15728941589</v>
      </c>
      <c r="N10" s="70"/>
      <c r="O10" s="61">
        <v>17015666710</v>
      </c>
      <c r="P10" s="70"/>
      <c r="Q10" s="121">
        <f t="shared" si="1"/>
        <v>-1286725121</v>
      </c>
      <c r="R10" s="121"/>
    </row>
    <row r="11" spans="1:18" ht="18.75" x14ac:dyDescent="0.2">
      <c r="A11" s="72" t="s">
        <v>79</v>
      </c>
      <c r="C11" s="29">
        <v>1228501</v>
      </c>
      <c r="D11" s="70"/>
      <c r="E11" s="61">
        <v>10236366687</v>
      </c>
      <c r="F11" s="70"/>
      <c r="G11" s="61">
        <v>12567938311</v>
      </c>
      <c r="H11" s="70"/>
      <c r="I11" s="61">
        <f t="shared" si="0"/>
        <v>-2331571624</v>
      </c>
      <c r="J11" s="70"/>
      <c r="K11" s="29">
        <v>1228501</v>
      </c>
      <c r="L11" s="70"/>
      <c r="M11" s="61">
        <v>10236366687</v>
      </c>
      <c r="N11" s="70"/>
      <c r="O11" s="61">
        <v>12567938311</v>
      </c>
      <c r="P11" s="70"/>
      <c r="Q11" s="121">
        <f>M11-O11</f>
        <v>-2331571624</v>
      </c>
      <c r="R11" s="121"/>
    </row>
    <row r="12" spans="1:18" ht="18.75" x14ac:dyDescent="0.2">
      <c r="A12" s="72" t="s">
        <v>39</v>
      </c>
      <c r="C12" s="29">
        <v>633</v>
      </c>
      <c r="D12" s="70"/>
      <c r="E12" s="61">
        <v>41819351</v>
      </c>
      <c r="F12" s="70"/>
      <c r="G12" s="61">
        <v>37246739</v>
      </c>
      <c r="H12" s="70"/>
      <c r="I12" s="61">
        <f t="shared" si="0"/>
        <v>4572612</v>
      </c>
      <c r="J12" s="70"/>
      <c r="K12" s="29">
        <v>633</v>
      </c>
      <c r="L12" s="70"/>
      <c r="M12" s="61">
        <v>41819351</v>
      </c>
      <c r="N12" s="70"/>
      <c r="O12" s="61">
        <v>37246739</v>
      </c>
      <c r="P12" s="70"/>
      <c r="Q12" s="121">
        <f>M12-O12</f>
        <v>4572612</v>
      </c>
      <c r="R12" s="121"/>
    </row>
    <row r="13" spans="1:18" ht="18.75" x14ac:dyDescent="0.2">
      <c r="A13" s="72" t="s">
        <v>54</v>
      </c>
      <c r="C13" s="29">
        <v>178052</v>
      </c>
      <c r="D13" s="70"/>
      <c r="E13" s="61">
        <v>6339535057</v>
      </c>
      <c r="F13" s="70"/>
      <c r="G13" s="61">
        <v>6777278237</v>
      </c>
      <c r="H13" s="70"/>
      <c r="I13" s="61">
        <f t="shared" si="0"/>
        <v>-437743180</v>
      </c>
      <c r="J13" s="70"/>
      <c r="K13" s="29">
        <v>178052</v>
      </c>
      <c r="L13" s="70"/>
      <c r="M13" s="61">
        <v>6339535057</v>
      </c>
      <c r="N13" s="70"/>
      <c r="O13" s="61">
        <v>6777278237</v>
      </c>
      <c r="P13" s="70"/>
      <c r="Q13" s="121">
        <f t="shared" si="1"/>
        <v>-437743180</v>
      </c>
      <c r="R13" s="121"/>
    </row>
    <row r="14" spans="1:18" ht="18.75" x14ac:dyDescent="0.2">
      <c r="A14" s="72" t="s">
        <v>30</v>
      </c>
      <c r="C14" s="29">
        <v>200000</v>
      </c>
      <c r="D14" s="70"/>
      <c r="E14" s="61">
        <v>11867549219</v>
      </c>
      <c r="F14" s="70"/>
      <c r="G14" s="61">
        <v>9276646631</v>
      </c>
      <c r="H14" s="70"/>
      <c r="I14" s="61">
        <f t="shared" si="0"/>
        <v>2590902588</v>
      </c>
      <c r="J14" s="70"/>
      <c r="K14" s="29">
        <v>200000</v>
      </c>
      <c r="L14" s="70"/>
      <c r="M14" s="61">
        <v>11867549219</v>
      </c>
      <c r="N14" s="70"/>
      <c r="O14" s="61">
        <v>9276646631</v>
      </c>
      <c r="P14" s="70"/>
      <c r="Q14" s="121">
        <f t="shared" si="1"/>
        <v>2590902588</v>
      </c>
      <c r="R14" s="121"/>
    </row>
    <row r="15" spans="1:18" ht="18.75" x14ac:dyDescent="0.2">
      <c r="A15" s="72" t="s">
        <v>38</v>
      </c>
      <c r="C15" s="29">
        <v>136729</v>
      </c>
      <c r="D15" s="70"/>
      <c r="E15" s="61">
        <v>750323601</v>
      </c>
      <c r="F15" s="70"/>
      <c r="G15" s="61">
        <v>814032549</v>
      </c>
      <c r="H15" s="70"/>
      <c r="I15" s="61">
        <f t="shared" si="0"/>
        <v>-63708948</v>
      </c>
      <c r="J15" s="70"/>
      <c r="K15" s="29">
        <v>400000</v>
      </c>
      <c r="L15" s="70"/>
      <c r="M15" s="61">
        <v>2229766828</v>
      </c>
      <c r="N15" s="70"/>
      <c r="O15" s="61">
        <v>2381448000</v>
      </c>
      <c r="P15" s="70"/>
      <c r="Q15" s="121">
        <f t="shared" si="1"/>
        <v>-151681172</v>
      </c>
      <c r="R15" s="121"/>
    </row>
    <row r="16" spans="1:18" ht="18.75" x14ac:dyDescent="0.2">
      <c r="A16" s="72" t="s">
        <v>29</v>
      </c>
      <c r="C16" s="29">
        <v>2000000</v>
      </c>
      <c r="D16" s="70"/>
      <c r="E16" s="61">
        <v>9796450471</v>
      </c>
      <c r="F16" s="70"/>
      <c r="G16" s="61">
        <v>8881597627</v>
      </c>
      <c r="H16" s="70"/>
      <c r="I16" s="61">
        <f t="shared" si="0"/>
        <v>914852844</v>
      </c>
      <c r="J16" s="70"/>
      <c r="K16" s="29">
        <v>2500000</v>
      </c>
      <c r="L16" s="70"/>
      <c r="M16" s="61">
        <v>12176410074</v>
      </c>
      <c r="N16" s="70"/>
      <c r="O16" s="61">
        <v>11101997033</v>
      </c>
      <c r="P16" s="70"/>
      <c r="Q16" s="121">
        <f t="shared" si="1"/>
        <v>1074413041</v>
      </c>
      <c r="R16" s="121"/>
    </row>
    <row r="17" spans="1:22" ht="18.75" x14ac:dyDescent="0.2">
      <c r="A17" s="72" t="s">
        <v>32</v>
      </c>
      <c r="C17" s="29">
        <v>26773</v>
      </c>
      <c r="D17" s="70"/>
      <c r="E17" s="61">
        <v>14264337792</v>
      </c>
      <c r="F17" s="70"/>
      <c r="G17" s="61">
        <v>10492525003</v>
      </c>
      <c r="H17" s="70"/>
      <c r="I17" s="61">
        <f t="shared" si="0"/>
        <v>3771812789</v>
      </c>
      <c r="J17" s="70"/>
      <c r="K17" s="29">
        <v>50000</v>
      </c>
      <c r="L17" s="70"/>
      <c r="M17" s="61">
        <v>28584333070</v>
      </c>
      <c r="N17" s="70"/>
      <c r="O17" s="61">
        <v>19595347960</v>
      </c>
      <c r="P17" s="70"/>
      <c r="Q17" s="121">
        <f t="shared" si="1"/>
        <v>8988985110</v>
      </c>
      <c r="R17" s="121"/>
    </row>
    <row r="18" spans="1:22" ht="18.75" x14ac:dyDescent="0.2">
      <c r="A18" s="72" t="s">
        <v>61</v>
      </c>
      <c r="C18" s="29">
        <v>2039294</v>
      </c>
      <c r="D18" s="70"/>
      <c r="E18" s="61">
        <v>5126305361</v>
      </c>
      <c r="F18" s="70"/>
      <c r="G18" s="61">
        <v>6017978997</v>
      </c>
      <c r="H18" s="70"/>
      <c r="I18" s="61">
        <f t="shared" si="0"/>
        <v>-891673636</v>
      </c>
      <c r="J18" s="70"/>
      <c r="K18" s="29">
        <v>2039294</v>
      </c>
      <c r="L18" s="70"/>
      <c r="M18" s="61">
        <v>5126305361</v>
      </c>
      <c r="N18" s="70"/>
      <c r="O18" s="61">
        <v>6017978997</v>
      </c>
      <c r="P18" s="70"/>
      <c r="Q18" s="121">
        <f t="shared" si="1"/>
        <v>-891673636</v>
      </c>
      <c r="R18" s="121"/>
    </row>
    <row r="19" spans="1:22" ht="18.75" x14ac:dyDescent="0.2">
      <c r="A19" s="72" t="s">
        <v>20</v>
      </c>
      <c r="C19" s="29">
        <v>169195</v>
      </c>
      <c r="D19" s="70"/>
      <c r="E19" s="61">
        <v>2993427439</v>
      </c>
      <c r="F19" s="70"/>
      <c r="G19" s="61">
        <v>2939703503</v>
      </c>
      <c r="H19" s="70"/>
      <c r="I19" s="61">
        <f t="shared" si="0"/>
        <v>53723936</v>
      </c>
      <c r="J19" s="70"/>
      <c r="K19" s="29">
        <v>169195</v>
      </c>
      <c r="L19" s="70"/>
      <c r="M19" s="61">
        <v>2993427439</v>
      </c>
      <c r="N19" s="70"/>
      <c r="O19" s="61">
        <v>2939703503</v>
      </c>
      <c r="P19" s="70"/>
      <c r="Q19" s="121">
        <f t="shared" si="1"/>
        <v>53723936</v>
      </c>
      <c r="R19" s="121"/>
    </row>
    <row r="20" spans="1:22" ht="18.75" x14ac:dyDescent="0.2">
      <c r="A20" s="72" t="s">
        <v>82</v>
      </c>
      <c r="C20" s="29">
        <v>982565</v>
      </c>
      <c r="D20" s="70"/>
      <c r="E20" s="61">
        <v>7291329132</v>
      </c>
      <c r="F20" s="70"/>
      <c r="G20" s="61">
        <v>7224525950</v>
      </c>
      <c r="H20" s="70"/>
      <c r="I20" s="61">
        <f t="shared" si="0"/>
        <v>66803182</v>
      </c>
      <c r="J20" s="70"/>
      <c r="K20" s="29">
        <v>982565</v>
      </c>
      <c r="L20" s="70"/>
      <c r="M20" s="61">
        <v>7291329132</v>
      </c>
      <c r="N20" s="70"/>
      <c r="O20" s="61">
        <v>7224525950</v>
      </c>
      <c r="P20" s="70"/>
      <c r="Q20" s="121">
        <f t="shared" si="1"/>
        <v>66803182</v>
      </c>
      <c r="R20" s="121"/>
    </row>
    <row r="21" spans="1:22" ht="18.75" x14ac:dyDescent="0.2">
      <c r="A21" s="72" t="s">
        <v>55</v>
      </c>
      <c r="C21" s="29">
        <v>495420</v>
      </c>
      <c r="D21" s="70"/>
      <c r="E21" s="61">
        <v>16338256622</v>
      </c>
      <c r="F21" s="70"/>
      <c r="G21" s="61">
        <v>15485097701</v>
      </c>
      <c r="H21" s="70"/>
      <c r="I21" s="61">
        <f t="shared" si="0"/>
        <v>853158921</v>
      </c>
      <c r="J21" s="70"/>
      <c r="K21" s="29">
        <v>688896</v>
      </c>
      <c r="L21" s="70"/>
      <c r="M21" s="61">
        <v>23268750235</v>
      </c>
      <c r="N21" s="70"/>
      <c r="O21" s="61">
        <v>21532481265</v>
      </c>
      <c r="P21" s="70"/>
      <c r="Q21" s="121">
        <f t="shared" si="1"/>
        <v>1736268970</v>
      </c>
      <c r="R21" s="121"/>
    </row>
    <row r="22" spans="1:22" ht="18.75" x14ac:dyDescent="0.2">
      <c r="A22" s="72" t="s">
        <v>47</v>
      </c>
      <c r="C22" s="29">
        <v>4400000</v>
      </c>
      <c r="D22" s="70"/>
      <c r="E22" s="61">
        <v>19655678121</v>
      </c>
      <c r="F22" s="70"/>
      <c r="G22" s="61">
        <v>19226282657</v>
      </c>
      <c r="H22" s="70"/>
      <c r="I22" s="61">
        <f t="shared" si="0"/>
        <v>429395464</v>
      </c>
      <c r="J22" s="70"/>
      <c r="K22" s="29">
        <v>4400000</v>
      </c>
      <c r="L22" s="70"/>
      <c r="M22" s="61">
        <v>19655678121</v>
      </c>
      <c r="N22" s="70"/>
      <c r="O22" s="61">
        <v>19226282657</v>
      </c>
      <c r="P22" s="70"/>
      <c r="Q22" s="121">
        <f t="shared" si="1"/>
        <v>429395464</v>
      </c>
      <c r="R22" s="121"/>
    </row>
    <row r="23" spans="1:22" ht="18.75" x14ac:dyDescent="0.2">
      <c r="A23" s="72" t="s">
        <v>70</v>
      </c>
      <c r="C23" s="29">
        <v>1256500</v>
      </c>
      <c r="D23" s="70"/>
      <c r="E23" s="61">
        <v>9644011038</v>
      </c>
      <c r="F23" s="70"/>
      <c r="G23" s="61">
        <v>7911683326</v>
      </c>
      <c r="H23" s="70"/>
      <c r="I23" s="61">
        <f t="shared" si="0"/>
        <v>1732327712</v>
      </c>
      <c r="J23" s="70"/>
      <c r="K23" s="29">
        <v>1256500</v>
      </c>
      <c r="L23" s="70"/>
      <c r="M23" s="61">
        <v>9644011038</v>
      </c>
      <c r="N23" s="70"/>
      <c r="O23" s="61">
        <v>7911683326</v>
      </c>
      <c r="P23" s="70"/>
      <c r="Q23" s="121">
        <f t="shared" si="1"/>
        <v>1732327712</v>
      </c>
      <c r="R23" s="121"/>
    </row>
    <row r="24" spans="1:22" ht="18.75" x14ac:dyDescent="0.2">
      <c r="A24" s="72" t="s">
        <v>67</v>
      </c>
      <c r="C24" s="29">
        <v>425000</v>
      </c>
      <c r="D24" s="70"/>
      <c r="E24" s="61">
        <v>5419034725</v>
      </c>
      <c r="F24" s="70"/>
      <c r="G24" s="61">
        <v>3591290645</v>
      </c>
      <c r="H24" s="70"/>
      <c r="I24" s="61">
        <f t="shared" si="0"/>
        <v>1827744080</v>
      </c>
      <c r="J24" s="70"/>
      <c r="K24" s="29">
        <v>425000</v>
      </c>
      <c r="L24" s="70"/>
      <c r="M24" s="61">
        <v>5419034725</v>
      </c>
      <c r="N24" s="70"/>
      <c r="O24" s="61">
        <v>3591290645</v>
      </c>
      <c r="P24" s="70"/>
      <c r="Q24" s="121">
        <f t="shared" si="1"/>
        <v>1827744080</v>
      </c>
      <c r="R24" s="121"/>
    </row>
    <row r="25" spans="1:22" ht="18.75" x14ac:dyDescent="0.2">
      <c r="A25" s="72" t="s">
        <v>73</v>
      </c>
      <c r="C25" s="29">
        <v>13404</v>
      </c>
      <c r="D25" s="70"/>
      <c r="E25" s="61">
        <v>846569644</v>
      </c>
      <c r="F25" s="70"/>
      <c r="G25" s="61">
        <v>605167612</v>
      </c>
      <c r="H25" s="70"/>
      <c r="I25" s="61">
        <f t="shared" si="0"/>
        <v>241402032</v>
      </c>
      <c r="J25" s="70"/>
      <c r="K25" s="29">
        <v>13404</v>
      </c>
      <c r="L25" s="70"/>
      <c r="M25" s="61">
        <v>846569644</v>
      </c>
      <c r="N25" s="70"/>
      <c r="O25" s="61">
        <v>605167612</v>
      </c>
      <c r="P25" s="70"/>
      <c r="Q25" s="121">
        <f t="shared" si="1"/>
        <v>241402032</v>
      </c>
      <c r="R25" s="121"/>
    </row>
    <row r="26" spans="1:22" ht="18.75" x14ac:dyDescent="0.2">
      <c r="A26" s="73" t="s">
        <v>71</v>
      </c>
      <c r="B26" s="74"/>
      <c r="C26" s="32">
        <v>200000</v>
      </c>
      <c r="D26" s="76"/>
      <c r="E26" s="75">
        <v>2802170494</v>
      </c>
      <c r="F26" s="76"/>
      <c r="G26" s="75">
        <v>2324186262</v>
      </c>
      <c r="H26" s="76"/>
      <c r="I26" s="61">
        <f t="shared" si="0"/>
        <v>477984232</v>
      </c>
      <c r="J26" s="76"/>
      <c r="K26" s="32">
        <v>200000</v>
      </c>
      <c r="L26" s="76"/>
      <c r="M26" s="75">
        <v>2802170494</v>
      </c>
      <c r="N26" s="76"/>
      <c r="O26" s="75">
        <v>2324186262</v>
      </c>
      <c r="P26" s="76"/>
      <c r="Q26" s="121">
        <f t="shared" si="1"/>
        <v>477984232</v>
      </c>
      <c r="R26" s="121"/>
      <c r="S26" s="74"/>
      <c r="T26" s="74"/>
      <c r="U26" s="74"/>
      <c r="V26" s="74"/>
    </row>
    <row r="27" spans="1:22" ht="18.75" x14ac:dyDescent="0.2">
      <c r="A27" s="73" t="s">
        <v>51</v>
      </c>
      <c r="B27" s="74"/>
      <c r="C27" s="32">
        <v>200000</v>
      </c>
      <c r="D27" s="76"/>
      <c r="E27" s="75">
        <v>2929984988</v>
      </c>
      <c r="F27" s="76"/>
      <c r="G27" s="75">
        <v>2820031340</v>
      </c>
      <c r="H27" s="76"/>
      <c r="I27" s="61">
        <f t="shared" si="0"/>
        <v>109953648</v>
      </c>
      <c r="J27" s="76"/>
      <c r="K27" s="32">
        <v>200000</v>
      </c>
      <c r="L27" s="76"/>
      <c r="M27" s="75">
        <v>2929984988</v>
      </c>
      <c r="N27" s="76"/>
      <c r="O27" s="75">
        <v>2820031340</v>
      </c>
      <c r="P27" s="76"/>
      <c r="Q27" s="121">
        <f t="shared" si="1"/>
        <v>109953648</v>
      </c>
      <c r="R27" s="121"/>
      <c r="S27" s="74"/>
      <c r="T27" s="74"/>
      <c r="U27" s="74"/>
      <c r="V27" s="74"/>
    </row>
    <row r="28" spans="1:22" ht="18.75" x14ac:dyDescent="0.2">
      <c r="A28" s="73" t="s">
        <v>46</v>
      </c>
      <c r="B28" s="74"/>
      <c r="C28" s="32">
        <v>1</v>
      </c>
      <c r="D28" s="76"/>
      <c r="E28" s="75">
        <v>1</v>
      </c>
      <c r="F28" s="76"/>
      <c r="G28" s="75">
        <v>9901</v>
      </c>
      <c r="H28" s="76"/>
      <c r="I28" s="61">
        <f t="shared" si="0"/>
        <v>-9900</v>
      </c>
      <c r="J28" s="76"/>
      <c r="K28" s="32">
        <v>1</v>
      </c>
      <c r="L28" s="76"/>
      <c r="M28" s="75">
        <v>1</v>
      </c>
      <c r="N28" s="76"/>
      <c r="O28" s="75">
        <v>9901</v>
      </c>
      <c r="P28" s="76"/>
      <c r="Q28" s="121">
        <f t="shared" si="1"/>
        <v>-9900</v>
      </c>
      <c r="R28" s="121"/>
      <c r="S28" s="74"/>
      <c r="T28" s="74"/>
      <c r="U28" s="74"/>
      <c r="V28" s="74"/>
    </row>
    <row r="29" spans="1:22" ht="18.75" x14ac:dyDescent="0.2">
      <c r="A29" s="73" t="s">
        <v>23</v>
      </c>
      <c r="B29" s="74"/>
      <c r="C29" s="32">
        <v>1</v>
      </c>
      <c r="D29" s="76"/>
      <c r="E29" s="75">
        <v>1</v>
      </c>
      <c r="F29" s="76"/>
      <c r="G29" s="75">
        <v>2061</v>
      </c>
      <c r="H29" s="76"/>
      <c r="I29" s="61">
        <f t="shared" si="0"/>
        <v>-2060</v>
      </c>
      <c r="J29" s="76"/>
      <c r="K29" s="32">
        <v>1</v>
      </c>
      <c r="L29" s="76"/>
      <c r="M29" s="75">
        <v>1</v>
      </c>
      <c r="N29" s="76"/>
      <c r="O29" s="75">
        <v>2061</v>
      </c>
      <c r="P29" s="76"/>
      <c r="Q29" s="121">
        <f t="shared" si="1"/>
        <v>-2060</v>
      </c>
      <c r="R29" s="121"/>
      <c r="S29" s="74"/>
      <c r="T29" s="74"/>
      <c r="U29" s="74"/>
      <c r="V29" s="74"/>
    </row>
    <row r="30" spans="1:22" ht="18.75" x14ac:dyDescent="0.2">
      <c r="A30" s="73" t="s">
        <v>60</v>
      </c>
      <c r="B30" s="74"/>
      <c r="C30" s="32">
        <v>0</v>
      </c>
      <c r="D30" s="77"/>
      <c r="E30" s="32">
        <v>0</v>
      </c>
      <c r="F30" s="77"/>
      <c r="G30" s="32">
        <v>0</v>
      </c>
      <c r="H30" s="77"/>
      <c r="I30" s="29">
        <f t="shared" si="0"/>
        <v>0</v>
      </c>
      <c r="J30" s="76"/>
      <c r="K30" s="32">
        <v>200000</v>
      </c>
      <c r="L30" s="76"/>
      <c r="M30" s="75">
        <v>4506890461</v>
      </c>
      <c r="N30" s="76"/>
      <c r="O30" s="75">
        <v>3937327365</v>
      </c>
      <c r="P30" s="76"/>
      <c r="Q30" s="121">
        <f t="shared" si="1"/>
        <v>569563096</v>
      </c>
      <c r="R30" s="121"/>
      <c r="S30" s="74"/>
      <c r="T30" s="74"/>
      <c r="U30" s="74"/>
      <c r="V30" s="74"/>
    </row>
    <row r="31" spans="1:22" ht="18.75" x14ac:dyDescent="0.2">
      <c r="A31" s="72" t="s">
        <v>145</v>
      </c>
      <c r="C31" s="29">
        <v>0</v>
      </c>
      <c r="D31" s="25"/>
      <c r="E31" s="29">
        <v>0</v>
      </c>
      <c r="F31" s="25"/>
      <c r="G31" s="29">
        <v>0</v>
      </c>
      <c r="H31" s="25"/>
      <c r="I31" s="29">
        <f t="shared" si="0"/>
        <v>0</v>
      </c>
      <c r="J31" s="70"/>
      <c r="K31" s="29">
        <v>245000</v>
      </c>
      <c r="L31" s="70"/>
      <c r="M31" s="61">
        <v>2601632313</v>
      </c>
      <c r="N31" s="70"/>
      <c r="O31" s="61">
        <v>2377578147</v>
      </c>
      <c r="P31" s="70"/>
      <c r="Q31" s="121">
        <f t="shared" si="1"/>
        <v>224054166</v>
      </c>
      <c r="R31" s="121"/>
    </row>
    <row r="32" spans="1:22" ht="18.75" x14ac:dyDescent="0.2">
      <c r="A32" s="72" t="s">
        <v>56</v>
      </c>
      <c r="C32" s="29">
        <v>0</v>
      </c>
      <c r="D32" s="25"/>
      <c r="E32" s="29">
        <v>0</v>
      </c>
      <c r="F32" s="25"/>
      <c r="G32" s="29">
        <v>0</v>
      </c>
      <c r="H32" s="25"/>
      <c r="I32" s="29">
        <f t="shared" si="0"/>
        <v>0</v>
      </c>
      <c r="J32" s="70"/>
      <c r="K32" s="29">
        <v>250000</v>
      </c>
      <c r="L32" s="70"/>
      <c r="M32" s="61">
        <v>3336507889</v>
      </c>
      <c r="N32" s="70"/>
      <c r="O32" s="61">
        <v>3316662470</v>
      </c>
      <c r="P32" s="70"/>
      <c r="Q32" s="121">
        <f t="shared" si="1"/>
        <v>19845419</v>
      </c>
      <c r="R32" s="121"/>
    </row>
    <row r="33" spans="1:18" ht="18.75" x14ac:dyDescent="0.2">
      <c r="A33" s="72" t="s">
        <v>146</v>
      </c>
      <c r="C33" s="29">
        <v>0</v>
      </c>
      <c r="D33" s="25"/>
      <c r="E33" s="29">
        <v>0</v>
      </c>
      <c r="F33" s="25"/>
      <c r="G33" s="29">
        <v>0</v>
      </c>
      <c r="H33" s="25"/>
      <c r="I33" s="29">
        <f t="shared" si="0"/>
        <v>0</v>
      </c>
      <c r="J33" s="70"/>
      <c r="K33" s="29">
        <v>600000</v>
      </c>
      <c r="L33" s="70"/>
      <c r="M33" s="61">
        <v>10986739326</v>
      </c>
      <c r="N33" s="70"/>
      <c r="O33" s="61">
        <v>11561930040</v>
      </c>
      <c r="P33" s="70"/>
      <c r="Q33" s="121">
        <f t="shared" si="1"/>
        <v>-575190714</v>
      </c>
      <c r="R33" s="121"/>
    </row>
    <row r="34" spans="1:18" ht="18.75" x14ac:dyDescent="0.2">
      <c r="A34" s="72" t="s">
        <v>80</v>
      </c>
      <c r="C34" s="29">
        <v>0</v>
      </c>
      <c r="D34" s="25"/>
      <c r="E34" s="29">
        <v>0</v>
      </c>
      <c r="F34" s="25"/>
      <c r="G34" s="29">
        <v>0</v>
      </c>
      <c r="H34" s="25"/>
      <c r="I34" s="29">
        <f t="shared" si="0"/>
        <v>0</v>
      </c>
      <c r="J34" s="70"/>
      <c r="K34" s="29">
        <v>6600000</v>
      </c>
      <c r="L34" s="70"/>
      <c r="M34" s="61">
        <v>10039589743</v>
      </c>
      <c r="N34" s="70"/>
      <c r="O34" s="61">
        <v>10871310026</v>
      </c>
      <c r="P34" s="70"/>
      <c r="Q34" s="121">
        <f t="shared" si="1"/>
        <v>-831720283</v>
      </c>
      <c r="R34" s="121"/>
    </row>
    <row r="35" spans="1:18" ht="18.75" x14ac:dyDescent="0.2">
      <c r="A35" s="72" t="s">
        <v>57</v>
      </c>
      <c r="C35" s="29">
        <v>0</v>
      </c>
      <c r="D35" s="25"/>
      <c r="E35" s="29">
        <v>0</v>
      </c>
      <c r="F35" s="25"/>
      <c r="G35" s="29">
        <v>0</v>
      </c>
      <c r="H35" s="25"/>
      <c r="I35" s="29">
        <f t="shared" si="0"/>
        <v>0</v>
      </c>
      <c r="J35" s="70"/>
      <c r="K35" s="29">
        <v>44172</v>
      </c>
      <c r="L35" s="70"/>
      <c r="M35" s="61">
        <v>6173533064</v>
      </c>
      <c r="N35" s="70"/>
      <c r="O35" s="61">
        <v>6070092917</v>
      </c>
      <c r="P35" s="70"/>
      <c r="Q35" s="121">
        <f t="shared" si="1"/>
        <v>103440147</v>
      </c>
      <c r="R35" s="121"/>
    </row>
    <row r="36" spans="1:18" ht="18.75" x14ac:dyDescent="0.2">
      <c r="A36" s="72" t="s">
        <v>27</v>
      </c>
      <c r="C36" s="29">
        <v>0</v>
      </c>
      <c r="D36" s="25"/>
      <c r="E36" s="29">
        <v>0</v>
      </c>
      <c r="F36" s="25"/>
      <c r="G36" s="29">
        <v>0</v>
      </c>
      <c r="H36" s="25"/>
      <c r="I36" s="29">
        <f t="shared" si="0"/>
        <v>0</v>
      </c>
      <c r="J36" s="70"/>
      <c r="K36" s="29">
        <v>1000000</v>
      </c>
      <c r="L36" s="70"/>
      <c r="M36" s="61">
        <v>7966511560</v>
      </c>
      <c r="N36" s="70"/>
      <c r="O36" s="61">
        <v>6531494490</v>
      </c>
      <c r="P36" s="70"/>
      <c r="Q36" s="121">
        <f t="shared" si="1"/>
        <v>1435017070</v>
      </c>
      <c r="R36" s="121"/>
    </row>
    <row r="37" spans="1:18" ht="18.75" x14ac:dyDescent="0.2">
      <c r="A37" s="72" t="s">
        <v>37</v>
      </c>
      <c r="C37" s="29">
        <v>0</v>
      </c>
      <c r="D37" s="25"/>
      <c r="E37" s="29">
        <v>0</v>
      </c>
      <c r="F37" s="25"/>
      <c r="G37" s="29">
        <v>0</v>
      </c>
      <c r="H37" s="25"/>
      <c r="I37" s="29">
        <f t="shared" si="0"/>
        <v>0</v>
      </c>
      <c r="J37" s="70"/>
      <c r="K37" s="29">
        <v>1000000</v>
      </c>
      <c r="L37" s="70"/>
      <c r="M37" s="61">
        <v>9821517796</v>
      </c>
      <c r="N37" s="70"/>
      <c r="O37" s="61">
        <v>8047309749</v>
      </c>
      <c r="P37" s="70"/>
      <c r="Q37" s="121">
        <f t="shared" si="1"/>
        <v>1774208047</v>
      </c>
      <c r="R37" s="121"/>
    </row>
    <row r="38" spans="1:18" ht="18.75" x14ac:dyDescent="0.2">
      <c r="A38" s="72" t="s">
        <v>147</v>
      </c>
      <c r="C38" s="29">
        <v>0</v>
      </c>
      <c r="D38" s="25"/>
      <c r="E38" s="29">
        <v>0</v>
      </c>
      <c r="F38" s="25"/>
      <c r="G38" s="29">
        <v>0</v>
      </c>
      <c r="H38" s="25"/>
      <c r="I38" s="29">
        <f t="shared" si="0"/>
        <v>0</v>
      </c>
      <c r="J38" s="70"/>
      <c r="K38" s="29">
        <v>50000</v>
      </c>
      <c r="L38" s="70"/>
      <c r="M38" s="61">
        <v>1574849525</v>
      </c>
      <c r="N38" s="70"/>
      <c r="O38" s="61">
        <v>1706704400</v>
      </c>
      <c r="P38" s="70"/>
      <c r="Q38" s="121">
        <f t="shared" si="1"/>
        <v>-131854875</v>
      </c>
      <c r="R38" s="121"/>
    </row>
    <row r="39" spans="1:18" ht="18.75" x14ac:dyDescent="0.2">
      <c r="A39" s="72" t="s">
        <v>148</v>
      </c>
      <c r="C39" s="29">
        <v>0</v>
      </c>
      <c r="D39" s="25"/>
      <c r="E39" s="29">
        <v>0</v>
      </c>
      <c r="F39" s="25"/>
      <c r="G39" s="29">
        <v>0</v>
      </c>
      <c r="H39" s="25"/>
      <c r="I39" s="29">
        <f t="shared" si="0"/>
        <v>0</v>
      </c>
      <c r="J39" s="70"/>
      <c r="K39" s="29">
        <v>15000</v>
      </c>
      <c r="L39" s="70"/>
      <c r="M39" s="61">
        <v>572879203</v>
      </c>
      <c r="N39" s="70"/>
      <c r="O39" s="61">
        <v>472997299</v>
      </c>
      <c r="P39" s="70"/>
      <c r="Q39" s="121">
        <f t="shared" si="1"/>
        <v>99881904</v>
      </c>
      <c r="R39" s="121"/>
    </row>
    <row r="40" spans="1:18" ht="18.75" x14ac:dyDescent="0.2">
      <c r="A40" s="72" t="s">
        <v>149</v>
      </c>
      <c r="C40" s="29">
        <v>0</v>
      </c>
      <c r="D40" s="25"/>
      <c r="E40" s="29">
        <v>0</v>
      </c>
      <c r="F40" s="25"/>
      <c r="G40" s="29">
        <v>0</v>
      </c>
      <c r="H40" s="25"/>
      <c r="I40" s="29">
        <f t="shared" si="0"/>
        <v>0</v>
      </c>
      <c r="J40" s="70"/>
      <c r="K40" s="29">
        <v>1440000</v>
      </c>
      <c r="L40" s="70"/>
      <c r="M40" s="61">
        <v>8020531876</v>
      </c>
      <c r="N40" s="70"/>
      <c r="O40" s="61">
        <v>7687314144</v>
      </c>
      <c r="P40" s="70"/>
      <c r="Q40" s="121">
        <f t="shared" si="1"/>
        <v>333217732</v>
      </c>
      <c r="R40" s="121"/>
    </row>
    <row r="41" spans="1:18" ht="18.75" x14ac:dyDescent="0.2">
      <c r="A41" s="72" t="s">
        <v>77</v>
      </c>
      <c r="C41" s="29">
        <v>0</v>
      </c>
      <c r="D41" s="25"/>
      <c r="E41" s="29">
        <v>0</v>
      </c>
      <c r="F41" s="25"/>
      <c r="G41" s="29">
        <v>0</v>
      </c>
      <c r="H41" s="25"/>
      <c r="I41" s="29">
        <f t="shared" si="0"/>
        <v>0</v>
      </c>
      <c r="J41" s="70"/>
      <c r="K41" s="29">
        <v>257500</v>
      </c>
      <c r="L41" s="70"/>
      <c r="M41" s="61">
        <v>5168183150</v>
      </c>
      <c r="N41" s="70"/>
      <c r="O41" s="61">
        <v>5176622893</v>
      </c>
      <c r="P41" s="70"/>
      <c r="Q41" s="121">
        <f t="shared" si="1"/>
        <v>-8439743</v>
      </c>
      <c r="R41" s="121"/>
    </row>
    <row r="42" spans="1:18" ht="18.75" x14ac:dyDescent="0.2">
      <c r="A42" s="72" t="s">
        <v>150</v>
      </c>
      <c r="C42" s="29">
        <v>0</v>
      </c>
      <c r="D42" s="25"/>
      <c r="E42" s="29">
        <v>0</v>
      </c>
      <c r="F42" s="25"/>
      <c r="G42" s="29">
        <v>0</v>
      </c>
      <c r="H42" s="25"/>
      <c r="I42" s="29">
        <f t="shared" si="0"/>
        <v>0</v>
      </c>
      <c r="J42" s="70"/>
      <c r="K42" s="29">
        <v>1750000</v>
      </c>
      <c r="L42" s="70"/>
      <c r="M42" s="61">
        <v>6508800489</v>
      </c>
      <c r="N42" s="70"/>
      <c r="O42" s="61">
        <v>6534346017</v>
      </c>
      <c r="P42" s="70"/>
      <c r="Q42" s="121">
        <f t="shared" si="1"/>
        <v>-25545528</v>
      </c>
      <c r="R42" s="121"/>
    </row>
    <row r="43" spans="1:18" ht="18.75" x14ac:dyDescent="0.2">
      <c r="A43" s="73" t="s">
        <v>28</v>
      </c>
      <c r="C43" s="32">
        <v>0</v>
      </c>
      <c r="D43" s="25"/>
      <c r="E43" s="78">
        <v>0</v>
      </c>
      <c r="F43" s="25"/>
      <c r="G43" s="78">
        <v>0</v>
      </c>
      <c r="H43" s="25"/>
      <c r="I43" s="29">
        <f t="shared" si="0"/>
        <v>0</v>
      </c>
      <c r="J43" s="70"/>
      <c r="K43" s="32">
        <v>800000</v>
      </c>
      <c r="L43" s="70"/>
      <c r="M43" s="63">
        <v>7207849331</v>
      </c>
      <c r="N43" s="70"/>
      <c r="O43" s="63">
        <v>5598875746</v>
      </c>
      <c r="P43" s="70"/>
      <c r="Q43" s="121">
        <f t="shared" si="1"/>
        <v>1608973585</v>
      </c>
      <c r="R43" s="121"/>
    </row>
    <row r="44" spans="1:18" s="64" customFormat="1" ht="21.75" thickBot="1" x14ac:dyDescent="0.25">
      <c r="A44" s="43"/>
      <c r="C44" s="79"/>
      <c r="D44" s="80"/>
      <c r="E44" s="66">
        <f>SUM(E8:E43)</f>
        <v>151511661186</v>
      </c>
      <c r="F44" s="80"/>
      <c r="G44" s="66">
        <f>SUM(G8:G43)</f>
        <v>144135683817</v>
      </c>
      <c r="H44" s="80"/>
      <c r="I44" s="66">
        <f>SUM(I8:I43)</f>
        <v>7375977369</v>
      </c>
      <c r="J44" s="80"/>
      <c r="K44" s="79"/>
      <c r="L44" s="80"/>
      <c r="M44" s="66">
        <f>SUM(M8:M43)</f>
        <v>285234155252</v>
      </c>
      <c r="N44" s="80"/>
      <c r="O44" s="66">
        <f>SUM(O8:O43)</f>
        <v>266193627117</v>
      </c>
      <c r="P44" s="80"/>
      <c r="Q44" s="128">
        <f t="shared" ref="Q44" si="2">SUM(Q8:R43)</f>
        <v>19040528135</v>
      </c>
      <c r="R44" s="128"/>
    </row>
    <row r="46" spans="1:18" s="100" customFormat="1" x14ac:dyDescent="0.2"/>
    <row r="47" spans="1:18" s="81" customFormat="1" x14ac:dyDescent="0.2"/>
    <row r="48" spans="1:18" s="81" customFormat="1" x14ac:dyDescent="0.2"/>
    <row r="49" spans="5:17" s="81" customFormat="1" x14ac:dyDescent="0.2">
      <c r="I49" s="82">
        <v>7375977369</v>
      </c>
      <c r="M49" s="82">
        <v>287456183497</v>
      </c>
      <c r="O49" s="82">
        <v>266193627117</v>
      </c>
    </row>
    <row r="50" spans="5:17" s="81" customFormat="1" x14ac:dyDescent="0.2">
      <c r="E50" s="82">
        <v>152691965846</v>
      </c>
      <c r="G50" s="82">
        <v>144135683817</v>
      </c>
      <c r="M50" s="82">
        <v>784747319</v>
      </c>
    </row>
    <row r="51" spans="5:17" s="81" customFormat="1" x14ac:dyDescent="0.2">
      <c r="E51" s="82">
        <v>416844828</v>
      </c>
      <c r="M51" s="82">
        <v>1437280926</v>
      </c>
      <c r="Q51" s="82">
        <v>19040528135</v>
      </c>
    </row>
    <row r="52" spans="5:17" s="81" customFormat="1" x14ac:dyDescent="0.2">
      <c r="E52" s="82">
        <v>763459832</v>
      </c>
      <c r="G52" s="83">
        <f>G44-G50</f>
        <v>0</v>
      </c>
      <c r="O52" s="83">
        <f>O44-O49</f>
        <v>0</v>
      </c>
    </row>
    <row r="53" spans="5:17" s="81" customFormat="1" x14ac:dyDescent="0.2">
      <c r="I53" s="83">
        <f>I44-I49</f>
        <v>0</v>
      </c>
      <c r="M53" s="82">
        <f>M49-M50-M51</f>
        <v>285234155252</v>
      </c>
    </row>
    <row r="54" spans="5:17" s="81" customFormat="1" x14ac:dyDescent="0.2">
      <c r="E54" s="82">
        <f>E50-E51-E52</f>
        <v>151511661186</v>
      </c>
      <c r="Q54" s="83">
        <f>Q44-Q51</f>
        <v>0</v>
      </c>
    </row>
    <row r="55" spans="5:17" s="81" customFormat="1" x14ac:dyDescent="0.2">
      <c r="M55" s="82">
        <f>M53-M44</f>
        <v>0</v>
      </c>
    </row>
    <row r="56" spans="5:17" s="81" customFormat="1" x14ac:dyDescent="0.2"/>
    <row r="57" spans="5:17" s="81" customFormat="1" x14ac:dyDescent="0.2"/>
    <row r="58" spans="5:17" s="81" customFormat="1" x14ac:dyDescent="0.2">
      <c r="E58" s="83">
        <f>E44-E54</f>
        <v>0</v>
      </c>
    </row>
    <row r="59" spans="5:17" s="81" customFormat="1" x14ac:dyDescent="0.2"/>
    <row r="60" spans="5:17" s="81" customFormat="1" x14ac:dyDescent="0.2"/>
    <row r="61" spans="5:17" s="100" customFormat="1" x14ac:dyDescent="0.2"/>
  </sheetData>
  <mergeCells count="45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  <mergeCell ref="Q12:R12"/>
    <mergeCell ref="Q13:R13"/>
    <mergeCell ref="Q14:R14"/>
    <mergeCell ref="Q29:R29"/>
    <mergeCell ref="Q15:R15"/>
    <mergeCell ref="Q28:R28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30:R30"/>
    <mergeCell ref="Q31:R31"/>
    <mergeCell ref="Q32:R32"/>
    <mergeCell ref="Q33:R33"/>
    <mergeCell ref="Q34:R34"/>
    <mergeCell ref="Q35:R35"/>
    <mergeCell ref="Q36:R36"/>
    <mergeCell ref="Q37:R37"/>
    <mergeCell ref="Q43:R43"/>
    <mergeCell ref="Q44:R44"/>
    <mergeCell ref="Q38:R38"/>
    <mergeCell ref="Q39:R39"/>
    <mergeCell ref="Q40:R40"/>
    <mergeCell ref="Q41:R41"/>
    <mergeCell ref="Q42:R4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95"/>
  <sheetViews>
    <sheetView rightToLeft="1" topLeftCell="A61" workbookViewId="0">
      <selection activeCell="H94" sqref="H94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7109375" bestFit="1" customWidth="1"/>
    <col min="7" max="7" width="1.28515625" customWidth="1"/>
    <col min="8" max="8" width="18.5703125" bestFit="1" customWidth="1"/>
    <col min="9" max="9" width="1.28515625" customWidth="1"/>
    <col min="10" max="10" width="20.42578125" bestFit="1" customWidth="1"/>
    <col min="11" max="11" width="1.28515625" customWidth="1"/>
    <col min="12" max="12" width="9" bestFit="1" customWidth="1"/>
    <col min="13" max="13" width="1.28515625" customWidth="1"/>
    <col min="14" max="14" width="13" bestFit="1" customWidth="1"/>
    <col min="15" max="15" width="1.28515625" customWidth="1"/>
    <col min="16" max="16" width="13.85546875" bestFit="1" customWidth="1"/>
    <col min="17" max="17" width="1.28515625" customWidth="1"/>
    <col min="18" max="18" width="16.28515625" bestFit="1" customWidth="1"/>
    <col min="19" max="19" width="1.28515625" customWidth="1"/>
    <col min="20" max="20" width="12.85546875" bestFit="1" customWidth="1"/>
    <col min="21" max="21" width="1.28515625" customWidth="1"/>
    <col min="22" max="22" width="16.28515625" bestFit="1" customWidth="1"/>
    <col min="23" max="23" width="1.28515625" customWidth="1"/>
    <col min="24" max="24" width="18.140625" bestFit="1" customWidth="1"/>
    <col min="25" max="25" width="1.28515625" customWidth="1"/>
    <col min="26" max="26" width="17.7109375" bestFit="1" customWidth="1"/>
    <col min="27" max="27" width="1.28515625" customWidth="1"/>
    <col min="28" max="28" width="18.28515625" style="15" bestFit="1" customWidth="1"/>
    <col min="29" max="29" width="0.28515625" customWidth="1"/>
    <col min="32" max="32" width="16.42578125" bestFit="1" customWidth="1"/>
  </cols>
  <sheetData>
    <row r="1" spans="1:32" ht="25.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spans="1:32" ht="25.5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spans="1:32" ht="25.5" x14ac:dyDescent="0.2">
      <c r="A3" s="105" t="s">
        <v>221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</row>
    <row r="4" spans="1:32" ht="24" x14ac:dyDescent="0.2">
      <c r="A4" s="1" t="s">
        <v>3</v>
      </c>
      <c r="B4" s="115" t="s">
        <v>4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</row>
    <row r="5" spans="1:32" ht="24" x14ac:dyDescent="0.2">
      <c r="A5" s="115" t="s">
        <v>5</v>
      </c>
      <c r="B5" s="115"/>
      <c r="C5" s="115" t="s">
        <v>6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</row>
    <row r="6" spans="1:32" ht="21" x14ac:dyDescent="0.2">
      <c r="F6" s="113" t="s">
        <v>7</v>
      </c>
      <c r="G6" s="113"/>
      <c r="H6" s="113"/>
      <c r="I6" s="113"/>
      <c r="J6" s="113"/>
      <c r="L6" s="113" t="s">
        <v>8</v>
      </c>
      <c r="M6" s="113"/>
      <c r="N6" s="113"/>
      <c r="O6" s="113"/>
      <c r="P6" s="113"/>
      <c r="Q6" s="113"/>
      <c r="R6" s="113"/>
      <c r="T6" s="113" t="s">
        <v>9</v>
      </c>
      <c r="U6" s="113"/>
      <c r="V6" s="113"/>
      <c r="W6" s="113"/>
      <c r="X6" s="113"/>
      <c r="Y6" s="113"/>
      <c r="Z6" s="113"/>
      <c r="AA6" s="113"/>
      <c r="AB6" s="113"/>
    </row>
    <row r="7" spans="1:32" ht="21" x14ac:dyDescent="0.2">
      <c r="F7" s="3"/>
      <c r="G7" s="3"/>
      <c r="H7" s="3"/>
      <c r="I7" s="3"/>
      <c r="J7" s="3"/>
      <c r="L7" s="112" t="s">
        <v>10</v>
      </c>
      <c r="M7" s="112"/>
      <c r="N7" s="112"/>
      <c r="O7" s="3"/>
      <c r="P7" s="112" t="s">
        <v>11</v>
      </c>
      <c r="Q7" s="112"/>
      <c r="R7" s="112"/>
      <c r="T7" s="3"/>
      <c r="U7" s="3"/>
      <c r="V7" s="3"/>
      <c r="W7" s="3"/>
      <c r="X7" s="3"/>
      <c r="Y7" s="3"/>
      <c r="Z7" s="3"/>
      <c r="AA7" s="3"/>
      <c r="AB7" s="20"/>
    </row>
    <row r="8" spans="1:32" ht="21" x14ac:dyDescent="0.2">
      <c r="A8" s="111"/>
      <c r="B8" s="111"/>
      <c r="C8" s="111"/>
      <c r="E8" s="113" t="s">
        <v>12</v>
      </c>
      <c r="F8" s="113"/>
      <c r="H8" s="2" t="s">
        <v>13</v>
      </c>
      <c r="J8" s="2" t="s">
        <v>14</v>
      </c>
      <c r="L8" s="4" t="s">
        <v>12</v>
      </c>
      <c r="M8" s="3"/>
      <c r="N8" s="4" t="s">
        <v>13</v>
      </c>
      <c r="P8" s="4" t="s">
        <v>12</v>
      </c>
      <c r="Q8" s="3"/>
      <c r="R8" s="4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44" t="s">
        <v>17</v>
      </c>
      <c r="AF8" s="41">
        <v>1123868054128</v>
      </c>
    </row>
    <row r="9" spans="1:32" ht="18.75" x14ac:dyDescent="0.2">
      <c r="A9" s="109" t="s">
        <v>18</v>
      </c>
      <c r="B9" s="109"/>
      <c r="C9" s="109"/>
      <c r="E9" s="114">
        <v>1800000</v>
      </c>
      <c r="F9" s="114"/>
      <c r="G9" s="22"/>
      <c r="H9" s="23">
        <v>19638207270</v>
      </c>
      <c r="I9" s="22"/>
      <c r="J9" s="23">
        <v>19807693740</v>
      </c>
      <c r="K9" s="22"/>
      <c r="L9" s="24">
        <v>900000</v>
      </c>
      <c r="M9" s="25"/>
      <c r="N9" s="24">
        <v>0</v>
      </c>
      <c r="O9" s="25"/>
      <c r="P9" s="24">
        <v>0</v>
      </c>
      <c r="Q9" s="26"/>
      <c r="R9" s="27">
        <v>0</v>
      </c>
      <c r="S9" s="22"/>
      <c r="T9" s="24">
        <v>2700000</v>
      </c>
      <c r="U9" s="25"/>
      <c r="V9" s="24">
        <v>7180</v>
      </c>
      <c r="W9" s="22"/>
      <c r="X9" s="23">
        <v>19638207270</v>
      </c>
      <c r="Y9" s="22"/>
      <c r="Z9" s="23">
        <v>19236146220</v>
      </c>
      <c r="AB9" s="48">
        <f>Z9/$AF$8</f>
        <v>1.7116018334487823E-2</v>
      </c>
    </row>
    <row r="10" spans="1:32" ht="18.75" x14ac:dyDescent="0.2">
      <c r="A10" s="107" t="s">
        <v>19</v>
      </c>
      <c r="B10" s="107"/>
      <c r="C10" s="107"/>
      <c r="E10" s="108">
        <v>40000000</v>
      </c>
      <c r="F10" s="108"/>
      <c r="G10" s="22"/>
      <c r="H10" s="28">
        <v>14550352428</v>
      </c>
      <c r="I10" s="22"/>
      <c r="J10" s="28">
        <v>24290769600</v>
      </c>
      <c r="K10" s="22"/>
      <c r="L10" s="29">
        <v>0</v>
      </c>
      <c r="M10" s="25"/>
      <c r="N10" s="29">
        <v>0</v>
      </c>
      <c r="O10" s="25"/>
      <c r="P10" s="29">
        <v>0</v>
      </c>
      <c r="Q10" s="26"/>
      <c r="R10" s="30">
        <v>0</v>
      </c>
      <c r="S10" s="22"/>
      <c r="T10" s="29">
        <v>40000000</v>
      </c>
      <c r="U10" s="25"/>
      <c r="V10" s="29">
        <v>506</v>
      </c>
      <c r="W10" s="22"/>
      <c r="X10" s="28">
        <v>14550352428</v>
      </c>
      <c r="Y10" s="22"/>
      <c r="Z10" s="28">
        <v>20083544800</v>
      </c>
      <c r="AB10" s="48">
        <f t="shared" ref="AB10:AB73" si="0">Z10/$AF$8</f>
        <v>1.7870020173838517E-2</v>
      </c>
    </row>
    <row r="11" spans="1:32" ht="18.75" x14ac:dyDescent="0.2">
      <c r="A11" s="107" t="s">
        <v>20</v>
      </c>
      <c r="B11" s="107"/>
      <c r="C11" s="107"/>
      <c r="E11" s="108">
        <v>1769195</v>
      </c>
      <c r="F11" s="108"/>
      <c r="G11" s="22"/>
      <c r="H11" s="28">
        <v>23488547775</v>
      </c>
      <c r="I11" s="22"/>
      <c r="J11" s="28">
        <v>30405591204.298</v>
      </c>
      <c r="K11" s="22"/>
      <c r="L11" s="29">
        <v>0</v>
      </c>
      <c r="M11" s="25"/>
      <c r="N11" s="29">
        <v>0</v>
      </c>
      <c r="O11" s="25"/>
      <c r="P11" s="29">
        <v>-169195</v>
      </c>
      <c r="Q11" s="22"/>
      <c r="R11" s="28">
        <v>2993427439</v>
      </c>
      <c r="S11" s="22"/>
      <c r="T11" s="29">
        <v>1600000</v>
      </c>
      <c r="U11" s="25"/>
      <c r="V11" s="29">
        <v>14990</v>
      </c>
      <c r="W11" s="22"/>
      <c r="X11" s="28">
        <v>21242246582</v>
      </c>
      <c r="Y11" s="22"/>
      <c r="Z11" s="28">
        <v>23798603680</v>
      </c>
      <c r="AB11" s="48">
        <f t="shared" si="0"/>
        <v>2.1175620743544617E-2</v>
      </c>
    </row>
    <row r="12" spans="1:32" ht="18.75" x14ac:dyDescent="0.2">
      <c r="A12" s="107" t="s">
        <v>21</v>
      </c>
      <c r="B12" s="107"/>
      <c r="C12" s="107"/>
      <c r="E12" s="108">
        <v>50000000</v>
      </c>
      <c r="F12" s="108"/>
      <c r="G12" s="22"/>
      <c r="H12" s="28">
        <v>31989728625</v>
      </c>
      <c r="I12" s="22"/>
      <c r="J12" s="28">
        <v>33290658500</v>
      </c>
      <c r="K12" s="22"/>
      <c r="L12" s="29">
        <v>0</v>
      </c>
      <c r="M12" s="25"/>
      <c r="N12" s="29">
        <v>0</v>
      </c>
      <c r="O12" s="25"/>
      <c r="P12" s="29">
        <v>-15709479</v>
      </c>
      <c r="Q12" s="22"/>
      <c r="R12" s="28">
        <v>9050964339</v>
      </c>
      <c r="S12" s="22"/>
      <c r="T12" s="29">
        <v>34290521</v>
      </c>
      <c r="U12" s="25"/>
      <c r="V12" s="29">
        <v>508</v>
      </c>
      <c r="W12" s="22"/>
      <c r="X12" s="28">
        <v>21938889227</v>
      </c>
      <c r="Y12" s="22"/>
      <c r="Z12" s="28">
        <v>17284931278.516399</v>
      </c>
      <c r="AB12" s="48">
        <f t="shared" si="0"/>
        <v>1.5379858173767236E-2</v>
      </c>
    </row>
    <row r="13" spans="1:32" ht="18.75" x14ac:dyDescent="0.2">
      <c r="A13" s="107" t="s">
        <v>22</v>
      </c>
      <c r="B13" s="107"/>
      <c r="C13" s="107"/>
      <c r="E13" s="108">
        <v>26666000</v>
      </c>
      <c r="F13" s="108"/>
      <c r="G13" s="22"/>
      <c r="H13" s="28">
        <v>16923441966</v>
      </c>
      <c r="I13" s="22"/>
      <c r="J13" s="28">
        <v>39001851062.68</v>
      </c>
      <c r="K13" s="22"/>
      <c r="L13" s="29">
        <v>0</v>
      </c>
      <c r="M13" s="25"/>
      <c r="N13" s="29">
        <v>0</v>
      </c>
      <c r="O13" s="25"/>
      <c r="P13" s="29">
        <v>-6666000</v>
      </c>
      <c r="Q13" s="22"/>
      <c r="R13" s="28">
        <v>8735058272</v>
      </c>
      <c r="S13" s="22"/>
      <c r="T13" s="29">
        <v>20000000</v>
      </c>
      <c r="U13" s="25"/>
      <c r="V13" s="29">
        <v>1264</v>
      </c>
      <c r="W13" s="22"/>
      <c r="X13" s="28">
        <v>12692898796</v>
      </c>
      <c r="Y13" s="22"/>
      <c r="Z13" s="28">
        <v>25084585600</v>
      </c>
      <c r="AB13" s="48">
        <f t="shared" si="0"/>
        <v>2.2319867094596726E-2</v>
      </c>
    </row>
    <row r="14" spans="1:32" ht="18.75" x14ac:dyDescent="0.2">
      <c r="A14" s="107" t="s">
        <v>23</v>
      </c>
      <c r="B14" s="107"/>
      <c r="C14" s="107"/>
      <c r="E14" s="108">
        <v>16483819</v>
      </c>
      <c r="F14" s="108"/>
      <c r="G14" s="22"/>
      <c r="H14" s="28">
        <v>13377999733</v>
      </c>
      <c r="I14" s="22"/>
      <c r="J14" s="28">
        <v>36540195542.776398</v>
      </c>
      <c r="K14" s="22"/>
      <c r="L14" s="29">
        <v>0</v>
      </c>
      <c r="M14" s="25"/>
      <c r="N14" s="29">
        <v>0</v>
      </c>
      <c r="O14" s="25"/>
      <c r="P14" s="29">
        <v>-1</v>
      </c>
      <c r="Q14" s="22"/>
      <c r="R14" s="28">
        <v>1</v>
      </c>
      <c r="S14" s="22"/>
      <c r="T14" s="29">
        <v>16483818</v>
      </c>
      <c r="U14" s="25"/>
      <c r="V14" s="29">
        <v>1965</v>
      </c>
      <c r="W14" s="22"/>
      <c r="X14" s="28">
        <v>13377998921</v>
      </c>
      <c r="Y14" s="22"/>
      <c r="Z14" s="28">
        <v>32140322240.679901</v>
      </c>
      <c r="AB14" s="48">
        <f t="shared" si="0"/>
        <v>2.8597949841734145E-2</v>
      </c>
    </row>
    <row r="15" spans="1:32" ht="18.75" x14ac:dyDescent="0.2">
      <c r="A15" s="107" t="s">
        <v>24</v>
      </c>
      <c r="B15" s="107"/>
      <c r="C15" s="107"/>
      <c r="E15" s="108">
        <v>426720</v>
      </c>
      <c r="F15" s="108"/>
      <c r="G15" s="22"/>
      <c r="H15" s="28">
        <v>619940930</v>
      </c>
      <c r="I15" s="22"/>
      <c r="J15" s="28">
        <v>860815816.79519999</v>
      </c>
      <c r="K15" s="22"/>
      <c r="L15" s="29">
        <v>0</v>
      </c>
      <c r="M15" s="25"/>
      <c r="N15" s="29">
        <v>0</v>
      </c>
      <c r="O15" s="25"/>
      <c r="P15" s="29">
        <v>0</v>
      </c>
      <c r="Q15" s="26"/>
      <c r="R15" s="30">
        <v>0</v>
      </c>
      <c r="S15" s="22"/>
      <c r="T15" s="29">
        <v>426720</v>
      </c>
      <c r="U15" s="25"/>
      <c r="V15" s="29">
        <v>1992</v>
      </c>
      <c r="W15" s="22"/>
      <c r="X15" s="28">
        <v>619940930</v>
      </c>
      <c r="Y15" s="22"/>
      <c r="Z15" s="28">
        <v>843455537.16480005</v>
      </c>
      <c r="AB15" s="48">
        <f t="shared" si="0"/>
        <v>7.5049338226739642E-4</v>
      </c>
    </row>
    <row r="16" spans="1:32" ht="18.75" x14ac:dyDescent="0.2">
      <c r="A16" s="107" t="s">
        <v>25</v>
      </c>
      <c r="B16" s="107"/>
      <c r="C16" s="107"/>
      <c r="E16" s="108">
        <v>1891700</v>
      </c>
      <c r="F16" s="108"/>
      <c r="G16" s="22"/>
      <c r="H16" s="28">
        <v>6613179564</v>
      </c>
      <c r="I16" s="22"/>
      <c r="J16" s="28">
        <v>4874769381.9230003</v>
      </c>
      <c r="K16" s="22"/>
      <c r="L16" s="29">
        <v>0</v>
      </c>
      <c r="M16" s="25"/>
      <c r="N16" s="29">
        <v>0</v>
      </c>
      <c r="O16" s="25"/>
      <c r="P16" s="29">
        <v>0</v>
      </c>
      <c r="Q16" s="26"/>
      <c r="R16" s="30">
        <v>0</v>
      </c>
      <c r="S16" s="22"/>
      <c r="T16" s="29">
        <v>1891700</v>
      </c>
      <c r="U16" s="25"/>
      <c r="V16" s="29">
        <v>1815</v>
      </c>
      <c r="W16" s="22"/>
      <c r="X16" s="28">
        <v>6613179564</v>
      </c>
      <c r="Y16" s="22"/>
      <c r="Z16" s="28">
        <v>3406895043.585</v>
      </c>
      <c r="AB16" s="48">
        <f t="shared" si="0"/>
        <v>3.0314012673208174E-3</v>
      </c>
    </row>
    <row r="17" spans="1:28" ht="18.75" x14ac:dyDescent="0.2">
      <c r="A17" s="107" t="s">
        <v>26</v>
      </c>
      <c r="B17" s="107"/>
      <c r="C17" s="107"/>
      <c r="E17" s="108">
        <v>10363636</v>
      </c>
      <c r="F17" s="108"/>
      <c r="G17" s="22"/>
      <c r="H17" s="28">
        <v>35190301246</v>
      </c>
      <c r="I17" s="22"/>
      <c r="J17" s="28">
        <v>59541610292.638802</v>
      </c>
      <c r="K17" s="22"/>
      <c r="L17" s="29">
        <v>0</v>
      </c>
      <c r="M17" s="25"/>
      <c r="N17" s="29">
        <v>0</v>
      </c>
      <c r="O17" s="25"/>
      <c r="P17" s="29">
        <v>0</v>
      </c>
      <c r="Q17" s="26"/>
      <c r="R17" s="30">
        <v>0</v>
      </c>
      <c r="S17" s="22"/>
      <c r="T17" s="29">
        <v>10363636</v>
      </c>
      <c r="U17" s="25"/>
      <c r="V17" s="29">
        <v>5470</v>
      </c>
      <c r="W17" s="22"/>
      <c r="X17" s="28">
        <v>35190301246</v>
      </c>
      <c r="Y17" s="22"/>
      <c r="Z17" s="28">
        <v>56250882262.648399</v>
      </c>
      <c r="AB17" s="48">
        <f t="shared" si="0"/>
        <v>5.0051144399057591E-2</v>
      </c>
    </row>
    <row r="18" spans="1:28" ht="18.75" x14ac:dyDescent="0.2">
      <c r="A18" s="107" t="s">
        <v>27</v>
      </c>
      <c r="B18" s="107"/>
      <c r="C18" s="107"/>
      <c r="E18" s="108">
        <v>3000000</v>
      </c>
      <c r="F18" s="108"/>
      <c r="G18" s="22"/>
      <c r="H18" s="28">
        <v>13601253875</v>
      </c>
      <c r="I18" s="22"/>
      <c r="J18" s="28">
        <v>24141929100</v>
      </c>
      <c r="K18" s="22"/>
      <c r="L18" s="29">
        <v>0</v>
      </c>
      <c r="M18" s="25"/>
      <c r="N18" s="29">
        <v>0</v>
      </c>
      <c r="O18" s="25"/>
      <c r="P18" s="29">
        <v>0</v>
      </c>
      <c r="Q18" s="26"/>
      <c r="R18" s="30">
        <v>0</v>
      </c>
      <c r="S18" s="22"/>
      <c r="T18" s="29">
        <v>3000000</v>
      </c>
      <c r="U18" s="25"/>
      <c r="V18" s="29">
        <v>6390</v>
      </c>
      <c r="W18" s="22"/>
      <c r="X18" s="28">
        <v>13601253875</v>
      </c>
      <c r="Y18" s="22"/>
      <c r="Z18" s="28">
        <v>19021815900</v>
      </c>
      <c r="AB18" s="48">
        <f t="shared" si="0"/>
        <v>1.6925310609312471E-2</v>
      </c>
    </row>
    <row r="19" spans="1:28" ht="18.75" x14ac:dyDescent="0.2">
      <c r="A19" s="107" t="s">
        <v>28</v>
      </c>
      <c r="B19" s="107"/>
      <c r="C19" s="107"/>
      <c r="E19" s="108">
        <v>1000000</v>
      </c>
      <c r="F19" s="108"/>
      <c r="G19" s="22"/>
      <c r="H19" s="28">
        <v>6998594683</v>
      </c>
      <c r="I19" s="22"/>
      <c r="J19" s="28">
        <v>8999888900</v>
      </c>
      <c r="K19" s="22"/>
      <c r="L19" s="29">
        <v>0</v>
      </c>
      <c r="M19" s="25"/>
      <c r="N19" s="29">
        <v>0</v>
      </c>
      <c r="O19" s="25"/>
      <c r="P19" s="29">
        <v>0</v>
      </c>
      <c r="Q19" s="26"/>
      <c r="R19" s="30">
        <v>0</v>
      </c>
      <c r="S19" s="22"/>
      <c r="T19" s="29">
        <v>1000000</v>
      </c>
      <c r="U19" s="25"/>
      <c r="V19" s="29">
        <v>7590</v>
      </c>
      <c r="W19" s="22"/>
      <c r="X19" s="28">
        <v>6998594683</v>
      </c>
      <c r="Y19" s="22"/>
      <c r="Z19" s="28">
        <v>7531329300</v>
      </c>
      <c r="AB19" s="48">
        <f t="shared" si="0"/>
        <v>6.7012575651894443E-3</v>
      </c>
    </row>
    <row r="20" spans="1:28" ht="18.75" x14ac:dyDescent="0.2">
      <c r="A20" s="107" t="s">
        <v>29</v>
      </c>
      <c r="B20" s="107"/>
      <c r="C20" s="107"/>
      <c r="E20" s="108">
        <v>2000000</v>
      </c>
      <c r="F20" s="108"/>
      <c r="G20" s="22"/>
      <c r="H20" s="28">
        <v>8881597627</v>
      </c>
      <c r="I20" s="22"/>
      <c r="J20" s="28">
        <v>9515869300</v>
      </c>
      <c r="K20" s="22"/>
      <c r="L20" s="29">
        <v>0</v>
      </c>
      <c r="M20" s="25"/>
      <c r="N20" s="29">
        <v>0</v>
      </c>
      <c r="O20" s="25"/>
      <c r="P20" s="29">
        <v>-2000000</v>
      </c>
      <c r="Q20" s="22"/>
      <c r="R20" s="28">
        <v>9796450471</v>
      </c>
      <c r="S20" s="22"/>
      <c r="T20" s="29">
        <v>0</v>
      </c>
      <c r="U20" s="25"/>
      <c r="V20" s="29">
        <v>0</v>
      </c>
      <c r="W20" s="26"/>
      <c r="X20" s="30">
        <v>0</v>
      </c>
      <c r="Y20" s="26"/>
      <c r="Z20" s="30">
        <v>0</v>
      </c>
      <c r="AB20" s="48">
        <f t="shared" si="0"/>
        <v>0</v>
      </c>
    </row>
    <row r="21" spans="1:28" ht="18.75" x14ac:dyDescent="0.2">
      <c r="A21" s="107" t="s">
        <v>30</v>
      </c>
      <c r="B21" s="107"/>
      <c r="C21" s="107"/>
      <c r="E21" s="108">
        <v>200000</v>
      </c>
      <c r="F21" s="108"/>
      <c r="G21" s="22"/>
      <c r="H21" s="28">
        <v>9276646631</v>
      </c>
      <c r="I21" s="22"/>
      <c r="J21" s="28">
        <v>12589921760</v>
      </c>
      <c r="K21" s="22"/>
      <c r="L21" s="29">
        <v>0</v>
      </c>
      <c r="M21" s="25"/>
      <c r="N21" s="29">
        <v>0</v>
      </c>
      <c r="O21" s="25"/>
      <c r="P21" s="29">
        <v>-200000</v>
      </c>
      <c r="Q21" s="22"/>
      <c r="R21" s="28">
        <v>11867549219</v>
      </c>
      <c r="S21" s="22"/>
      <c r="T21" s="29">
        <v>0</v>
      </c>
      <c r="U21" s="25"/>
      <c r="V21" s="29">
        <v>0</v>
      </c>
      <c r="W21" s="26"/>
      <c r="X21" s="30">
        <v>0</v>
      </c>
      <c r="Y21" s="26"/>
      <c r="Z21" s="30">
        <v>0</v>
      </c>
      <c r="AB21" s="48">
        <f t="shared" si="0"/>
        <v>0</v>
      </c>
    </row>
    <row r="22" spans="1:28" ht="18.75" x14ac:dyDescent="0.2">
      <c r="A22" s="107" t="s">
        <v>31</v>
      </c>
      <c r="B22" s="107"/>
      <c r="C22" s="107"/>
      <c r="E22" s="108">
        <v>4000000</v>
      </c>
      <c r="F22" s="108"/>
      <c r="G22" s="22"/>
      <c r="H22" s="28">
        <v>14046504299</v>
      </c>
      <c r="I22" s="22"/>
      <c r="J22" s="28">
        <v>15864412760</v>
      </c>
      <c r="K22" s="22"/>
      <c r="L22" s="29">
        <v>0</v>
      </c>
      <c r="M22" s="25"/>
      <c r="N22" s="29">
        <v>0</v>
      </c>
      <c r="O22" s="25"/>
      <c r="P22" s="29">
        <v>0</v>
      </c>
      <c r="Q22" s="26"/>
      <c r="R22" s="30">
        <v>0</v>
      </c>
      <c r="S22" s="22"/>
      <c r="T22" s="29">
        <v>4000000</v>
      </c>
      <c r="U22" s="25"/>
      <c r="V22" s="29">
        <v>2822</v>
      </c>
      <c r="W22" s="22"/>
      <c r="X22" s="28">
        <v>14046504299</v>
      </c>
      <c r="Y22" s="22"/>
      <c r="Z22" s="28">
        <v>11200743760</v>
      </c>
      <c r="AB22" s="48">
        <f t="shared" si="0"/>
        <v>9.9662444526822727E-3</v>
      </c>
    </row>
    <row r="23" spans="1:28" ht="18.75" x14ac:dyDescent="0.2">
      <c r="A23" s="107" t="s">
        <v>32</v>
      </c>
      <c r="B23" s="107"/>
      <c r="C23" s="107"/>
      <c r="E23" s="108">
        <v>26773</v>
      </c>
      <c r="F23" s="108"/>
      <c r="G23" s="22"/>
      <c r="H23" s="28">
        <v>7368603528</v>
      </c>
      <c r="I23" s="22"/>
      <c r="J23" s="28">
        <v>16276749933.3699</v>
      </c>
      <c r="K23" s="22"/>
      <c r="L23" s="29">
        <v>0</v>
      </c>
      <c r="M23" s="25"/>
      <c r="N23" s="29">
        <v>0</v>
      </c>
      <c r="O23" s="25"/>
      <c r="P23" s="29">
        <v>-26773</v>
      </c>
      <c r="Q23" s="22"/>
      <c r="R23" s="28">
        <v>14264337792</v>
      </c>
      <c r="S23" s="22"/>
      <c r="T23" s="29">
        <v>0</v>
      </c>
      <c r="U23" s="25"/>
      <c r="V23" s="29">
        <v>0</v>
      </c>
      <c r="W23" s="22"/>
      <c r="X23" s="30">
        <v>0</v>
      </c>
      <c r="Y23" s="26"/>
      <c r="Z23" s="30">
        <v>0</v>
      </c>
      <c r="AB23" s="48">
        <f t="shared" si="0"/>
        <v>0</v>
      </c>
    </row>
    <row r="24" spans="1:28" ht="18.75" x14ac:dyDescent="0.2">
      <c r="A24" s="107" t="s">
        <v>33</v>
      </c>
      <c r="B24" s="107"/>
      <c r="C24" s="107"/>
      <c r="E24" s="108">
        <v>100000</v>
      </c>
      <c r="F24" s="108"/>
      <c r="G24" s="22"/>
      <c r="H24" s="28">
        <v>3709856793</v>
      </c>
      <c r="I24" s="22"/>
      <c r="J24" s="28">
        <v>6837732570</v>
      </c>
      <c r="K24" s="22"/>
      <c r="L24" s="29">
        <v>0</v>
      </c>
      <c r="M24" s="25"/>
      <c r="N24" s="29">
        <v>0</v>
      </c>
      <c r="O24" s="25"/>
      <c r="P24" s="29">
        <v>0</v>
      </c>
      <c r="Q24" s="26"/>
      <c r="R24" s="30">
        <v>0</v>
      </c>
      <c r="S24" s="22"/>
      <c r="T24" s="29">
        <v>100000</v>
      </c>
      <c r="U24" s="25"/>
      <c r="V24" s="29">
        <v>60070</v>
      </c>
      <c r="W24" s="22"/>
      <c r="X24" s="28">
        <v>3709856793</v>
      </c>
      <c r="Y24" s="22"/>
      <c r="Z24" s="28">
        <v>5960565890</v>
      </c>
      <c r="AB24" s="48">
        <f t="shared" si="0"/>
        <v>5.3036171533719359E-3</v>
      </c>
    </row>
    <row r="25" spans="1:28" ht="18.75" x14ac:dyDescent="0.2">
      <c r="A25" s="107" t="s">
        <v>34</v>
      </c>
      <c r="B25" s="107"/>
      <c r="C25" s="107"/>
      <c r="E25" s="108">
        <v>100000</v>
      </c>
      <c r="F25" s="108"/>
      <c r="G25" s="22"/>
      <c r="H25" s="28">
        <v>2651405291</v>
      </c>
      <c r="I25" s="22"/>
      <c r="J25" s="28">
        <v>4276683700</v>
      </c>
      <c r="K25" s="22"/>
      <c r="L25" s="29">
        <v>0</v>
      </c>
      <c r="M25" s="25"/>
      <c r="N25" s="29">
        <v>0</v>
      </c>
      <c r="O25" s="25"/>
      <c r="P25" s="29">
        <v>0</v>
      </c>
      <c r="Q25" s="26"/>
      <c r="R25" s="30">
        <v>0</v>
      </c>
      <c r="S25" s="22"/>
      <c r="T25" s="29">
        <v>100000</v>
      </c>
      <c r="U25" s="25"/>
      <c r="V25" s="29">
        <v>38800</v>
      </c>
      <c r="W25" s="22"/>
      <c r="X25" s="28">
        <v>2651405291</v>
      </c>
      <c r="Y25" s="22"/>
      <c r="Z25" s="28">
        <v>3850007600</v>
      </c>
      <c r="AB25" s="48">
        <f t="shared" si="0"/>
        <v>3.4256758040757634E-3</v>
      </c>
    </row>
    <row r="26" spans="1:28" ht="18.75" x14ac:dyDescent="0.2">
      <c r="A26" s="107" t="s">
        <v>35</v>
      </c>
      <c r="B26" s="107"/>
      <c r="C26" s="107"/>
      <c r="E26" s="108">
        <v>250000</v>
      </c>
      <c r="F26" s="108"/>
      <c r="G26" s="22"/>
      <c r="H26" s="28">
        <v>11623044150</v>
      </c>
      <c r="I26" s="22"/>
      <c r="J26" s="28">
        <v>25811423375</v>
      </c>
      <c r="K26" s="22"/>
      <c r="L26" s="29">
        <v>0</v>
      </c>
      <c r="M26" s="25"/>
      <c r="N26" s="29">
        <v>0</v>
      </c>
      <c r="O26" s="25"/>
      <c r="P26" s="29">
        <v>0</v>
      </c>
      <c r="Q26" s="26"/>
      <c r="R26" s="30">
        <v>0</v>
      </c>
      <c r="S26" s="22"/>
      <c r="T26" s="29">
        <v>250000</v>
      </c>
      <c r="U26" s="25"/>
      <c r="V26" s="29">
        <v>105650</v>
      </c>
      <c r="W26" s="22"/>
      <c r="X26" s="28">
        <v>11623044150</v>
      </c>
      <c r="Y26" s="22"/>
      <c r="Z26" s="28">
        <v>26208331375</v>
      </c>
      <c r="AB26" s="48">
        <f t="shared" si="0"/>
        <v>2.3319758292564718E-2</v>
      </c>
    </row>
    <row r="27" spans="1:28" ht="18.75" x14ac:dyDescent="0.2">
      <c r="A27" s="107" t="s">
        <v>36</v>
      </c>
      <c r="B27" s="107"/>
      <c r="C27" s="107"/>
      <c r="E27" s="108">
        <v>10000000</v>
      </c>
      <c r="F27" s="108"/>
      <c r="G27" s="22"/>
      <c r="H27" s="28">
        <v>11114090286</v>
      </c>
      <c r="I27" s="22"/>
      <c r="J27" s="28">
        <v>16541140888</v>
      </c>
      <c r="K27" s="22"/>
      <c r="L27" s="29">
        <v>0</v>
      </c>
      <c r="M27" s="25"/>
      <c r="N27" s="29">
        <v>0</v>
      </c>
      <c r="O27" s="25"/>
      <c r="P27" s="29">
        <v>0</v>
      </c>
      <c r="Q27" s="26"/>
      <c r="R27" s="30">
        <v>0</v>
      </c>
      <c r="S27" s="22"/>
      <c r="T27" s="29">
        <v>10000000</v>
      </c>
      <c r="U27" s="25"/>
      <c r="V27" s="29">
        <v>1517</v>
      </c>
      <c r="W27" s="22"/>
      <c r="X27" s="28">
        <v>11114090286</v>
      </c>
      <c r="Y27" s="22"/>
      <c r="Z27" s="28">
        <v>15052735888</v>
      </c>
      <c r="AB27" s="48">
        <f t="shared" si="0"/>
        <v>1.3393686058350769E-2</v>
      </c>
    </row>
    <row r="28" spans="1:28" ht="18.75" x14ac:dyDescent="0.2">
      <c r="A28" s="107" t="s">
        <v>37</v>
      </c>
      <c r="B28" s="107"/>
      <c r="C28" s="107"/>
      <c r="E28" s="108">
        <v>3000000</v>
      </c>
      <c r="F28" s="108"/>
      <c r="G28" s="22"/>
      <c r="H28" s="28">
        <v>7766905844</v>
      </c>
      <c r="I28" s="22"/>
      <c r="J28" s="28">
        <v>29351346600</v>
      </c>
      <c r="K28" s="22"/>
      <c r="L28" s="29">
        <v>0</v>
      </c>
      <c r="M28" s="25"/>
      <c r="N28" s="29">
        <v>0</v>
      </c>
      <c r="O28" s="25"/>
      <c r="P28" s="29">
        <v>0</v>
      </c>
      <c r="Q28" s="26"/>
      <c r="R28" s="30">
        <v>0</v>
      </c>
      <c r="S28" s="22"/>
      <c r="T28" s="29">
        <v>3000000</v>
      </c>
      <c r="U28" s="25"/>
      <c r="V28" s="29">
        <v>8070</v>
      </c>
      <c r="W28" s="22"/>
      <c r="X28" s="28">
        <v>7766905844</v>
      </c>
      <c r="Y28" s="22"/>
      <c r="Z28" s="28">
        <v>24022856700</v>
      </c>
      <c r="AB28" s="48">
        <f t="shared" si="0"/>
        <v>2.1375157530070677E-2</v>
      </c>
    </row>
    <row r="29" spans="1:28" ht="18.75" x14ac:dyDescent="0.2">
      <c r="A29" s="107" t="s">
        <v>38</v>
      </c>
      <c r="B29" s="107"/>
      <c r="C29" s="107"/>
      <c r="E29" s="108">
        <v>136729</v>
      </c>
      <c r="F29" s="108"/>
      <c r="G29" s="22"/>
      <c r="H29" s="28">
        <v>609419250</v>
      </c>
      <c r="I29" s="22"/>
      <c r="J29" s="28">
        <v>767904000.13779998</v>
      </c>
      <c r="K29" s="22"/>
      <c r="L29" s="29">
        <v>0</v>
      </c>
      <c r="M29" s="25"/>
      <c r="N29" s="29">
        <v>0</v>
      </c>
      <c r="O29" s="25"/>
      <c r="P29" s="29">
        <v>-136729</v>
      </c>
      <c r="Q29" s="22"/>
      <c r="R29" s="28">
        <v>750323601</v>
      </c>
      <c r="S29" s="22"/>
      <c r="T29" s="29">
        <v>0</v>
      </c>
      <c r="U29" s="25"/>
      <c r="V29" s="29">
        <v>0</v>
      </c>
      <c r="W29" s="22"/>
      <c r="X29" s="29">
        <v>0</v>
      </c>
      <c r="Y29" s="25"/>
      <c r="Z29" s="29">
        <v>0</v>
      </c>
      <c r="AB29" s="48">
        <f t="shared" si="0"/>
        <v>0</v>
      </c>
    </row>
    <row r="30" spans="1:28" ht="18.75" x14ac:dyDescent="0.2">
      <c r="A30" s="107" t="s">
        <v>39</v>
      </c>
      <c r="B30" s="107"/>
      <c r="C30" s="107"/>
      <c r="E30" s="108">
        <v>633</v>
      </c>
      <c r="F30" s="108"/>
      <c r="G30" s="22"/>
      <c r="H30" s="28">
        <v>27043353</v>
      </c>
      <c r="I30" s="22"/>
      <c r="J30" s="28">
        <v>42491432.461499996</v>
      </c>
      <c r="K30" s="22"/>
      <c r="L30" s="29">
        <v>0</v>
      </c>
      <c r="M30" s="25"/>
      <c r="N30" s="29">
        <v>0</v>
      </c>
      <c r="O30" s="25"/>
      <c r="P30" s="29">
        <v>-633</v>
      </c>
      <c r="Q30" s="22"/>
      <c r="R30" s="28">
        <v>41819351</v>
      </c>
      <c r="S30" s="22"/>
      <c r="T30" s="29">
        <v>0</v>
      </c>
      <c r="U30" s="25"/>
      <c r="V30" s="29">
        <v>0</v>
      </c>
      <c r="W30" s="22"/>
      <c r="X30" s="29">
        <v>0</v>
      </c>
      <c r="Y30" s="25"/>
      <c r="Z30" s="29">
        <v>0</v>
      </c>
      <c r="AB30" s="48">
        <f t="shared" si="0"/>
        <v>0</v>
      </c>
    </row>
    <row r="31" spans="1:28" ht="18.75" x14ac:dyDescent="0.2">
      <c r="A31" s="107" t="s">
        <v>40</v>
      </c>
      <c r="B31" s="107"/>
      <c r="C31" s="107"/>
      <c r="E31" s="108">
        <v>900000</v>
      </c>
      <c r="F31" s="108"/>
      <c r="G31" s="22"/>
      <c r="H31" s="28">
        <v>2934412033</v>
      </c>
      <c r="I31" s="22"/>
      <c r="J31" s="28">
        <v>4938527790</v>
      </c>
      <c r="K31" s="22"/>
      <c r="L31" s="29">
        <v>0</v>
      </c>
      <c r="M31" s="25"/>
      <c r="N31" s="29">
        <v>0</v>
      </c>
      <c r="O31" s="25"/>
      <c r="P31" s="29">
        <v>0</v>
      </c>
      <c r="Q31" s="22"/>
      <c r="R31" s="30">
        <v>0</v>
      </c>
      <c r="S31" s="22"/>
      <c r="T31" s="29">
        <v>900000</v>
      </c>
      <c r="U31" s="25"/>
      <c r="V31" s="29">
        <v>4960</v>
      </c>
      <c r="W31" s="22"/>
      <c r="X31" s="28">
        <v>2934412033</v>
      </c>
      <c r="Y31" s="22"/>
      <c r="Z31" s="28">
        <v>4429493280</v>
      </c>
      <c r="AB31" s="48">
        <f t="shared" si="0"/>
        <v>3.9412929869572701E-3</v>
      </c>
    </row>
    <row r="32" spans="1:28" ht="18.75" x14ac:dyDescent="0.2">
      <c r="A32" s="107" t="s">
        <v>41</v>
      </c>
      <c r="B32" s="107"/>
      <c r="C32" s="107"/>
      <c r="E32" s="108">
        <v>800000</v>
      </c>
      <c r="F32" s="108"/>
      <c r="G32" s="22"/>
      <c r="H32" s="28">
        <v>19082701183</v>
      </c>
      <c r="I32" s="22"/>
      <c r="J32" s="28">
        <v>20599525200</v>
      </c>
      <c r="K32" s="22"/>
      <c r="L32" s="29">
        <v>0</v>
      </c>
      <c r="M32" s="25"/>
      <c r="N32" s="29">
        <v>0</v>
      </c>
      <c r="O32" s="25"/>
      <c r="P32" s="29">
        <v>0</v>
      </c>
      <c r="Q32" s="22"/>
      <c r="R32" s="30">
        <v>0</v>
      </c>
      <c r="S32" s="22"/>
      <c r="T32" s="29">
        <v>800000</v>
      </c>
      <c r="U32" s="25"/>
      <c r="V32" s="29">
        <v>18810</v>
      </c>
      <c r="W32" s="22"/>
      <c r="X32" s="28">
        <v>19082701183</v>
      </c>
      <c r="Y32" s="22"/>
      <c r="Z32" s="28">
        <v>14931678960</v>
      </c>
      <c r="AB32" s="48">
        <f t="shared" si="0"/>
        <v>1.3285971520549507E-2</v>
      </c>
    </row>
    <row r="33" spans="1:28" ht="18.75" x14ac:dyDescent="0.2">
      <c r="A33" s="107" t="s">
        <v>42</v>
      </c>
      <c r="B33" s="107"/>
      <c r="C33" s="107"/>
      <c r="E33" s="108">
        <v>670438</v>
      </c>
      <c r="F33" s="108"/>
      <c r="G33" s="22"/>
      <c r="H33" s="28">
        <v>4197397467</v>
      </c>
      <c r="I33" s="22"/>
      <c r="J33" s="28">
        <v>4756576926.9589996</v>
      </c>
      <c r="K33" s="22"/>
      <c r="L33" s="29">
        <v>0</v>
      </c>
      <c r="M33" s="25"/>
      <c r="N33" s="29">
        <v>0</v>
      </c>
      <c r="O33" s="25"/>
      <c r="P33" s="29">
        <v>0</v>
      </c>
      <c r="Q33" s="22"/>
      <c r="R33" s="30">
        <v>0</v>
      </c>
      <c r="S33" s="22"/>
      <c r="T33" s="29">
        <v>670438</v>
      </c>
      <c r="U33" s="25"/>
      <c r="V33" s="29">
        <v>5530</v>
      </c>
      <c r="W33" s="22"/>
      <c r="X33" s="28">
        <v>4197397467</v>
      </c>
      <c r="Y33" s="22"/>
      <c r="Z33" s="28">
        <v>3678862993.8578</v>
      </c>
      <c r="AB33" s="48">
        <f t="shared" si="0"/>
        <v>3.2733940433178339E-3</v>
      </c>
    </row>
    <row r="34" spans="1:28" ht="18.75" x14ac:dyDescent="0.2">
      <c r="A34" s="107" t="s">
        <v>43</v>
      </c>
      <c r="B34" s="107"/>
      <c r="C34" s="107"/>
      <c r="E34" s="108">
        <v>617383</v>
      </c>
      <c r="F34" s="108"/>
      <c r="G34" s="22"/>
      <c r="H34" s="28">
        <v>1854876906</v>
      </c>
      <c r="I34" s="22"/>
      <c r="J34" s="28">
        <v>612610629.40999997</v>
      </c>
      <c r="K34" s="22"/>
      <c r="L34" s="29">
        <v>0</v>
      </c>
      <c r="M34" s="25"/>
      <c r="N34" s="29">
        <v>0</v>
      </c>
      <c r="O34" s="25"/>
      <c r="P34" s="29">
        <v>0</v>
      </c>
      <c r="Q34" s="22"/>
      <c r="R34" s="30">
        <v>0</v>
      </c>
      <c r="S34" s="22"/>
      <c r="T34" s="29">
        <v>617383</v>
      </c>
      <c r="U34" s="25"/>
      <c r="V34" s="29">
        <v>1000</v>
      </c>
      <c r="W34" s="22"/>
      <c r="X34" s="28">
        <v>1854876906</v>
      </c>
      <c r="Y34" s="22"/>
      <c r="Z34" s="28">
        <v>612610629.40999997</v>
      </c>
      <c r="AB34" s="48">
        <f t="shared" si="0"/>
        <v>5.4509123838858431E-4</v>
      </c>
    </row>
    <row r="35" spans="1:28" ht="18.75" x14ac:dyDescent="0.2">
      <c r="A35" s="107" t="s">
        <v>44</v>
      </c>
      <c r="B35" s="107"/>
      <c r="C35" s="107"/>
      <c r="E35" s="108">
        <v>2400000</v>
      </c>
      <c r="F35" s="108"/>
      <c r="G35" s="22"/>
      <c r="H35" s="28">
        <v>30892800000</v>
      </c>
      <c r="I35" s="22"/>
      <c r="J35" s="28">
        <v>35435946240</v>
      </c>
      <c r="K35" s="22"/>
      <c r="L35" s="29">
        <v>0</v>
      </c>
      <c r="M35" s="25"/>
      <c r="N35" s="29">
        <v>0</v>
      </c>
      <c r="O35" s="25"/>
      <c r="P35" s="29">
        <v>0</v>
      </c>
      <c r="Q35" s="22"/>
      <c r="R35" s="30">
        <v>0</v>
      </c>
      <c r="S35" s="22"/>
      <c r="T35" s="29">
        <v>2400000</v>
      </c>
      <c r="U35" s="25"/>
      <c r="V35" s="29">
        <v>15450</v>
      </c>
      <c r="W35" s="22"/>
      <c r="X35" s="28">
        <v>30892800000</v>
      </c>
      <c r="Y35" s="22"/>
      <c r="Z35" s="28">
        <v>36793371600</v>
      </c>
      <c r="AB35" s="48">
        <f t="shared" si="0"/>
        <v>3.2738159488435385E-2</v>
      </c>
    </row>
    <row r="36" spans="1:28" ht="18.75" x14ac:dyDescent="0.2">
      <c r="A36" s="107" t="s">
        <v>45</v>
      </c>
      <c r="B36" s="107"/>
      <c r="C36" s="107"/>
      <c r="E36" s="108">
        <v>650000</v>
      </c>
      <c r="F36" s="108"/>
      <c r="G36" s="22"/>
      <c r="H36" s="28">
        <v>20168699200</v>
      </c>
      <c r="I36" s="22"/>
      <c r="J36" s="28">
        <v>32345521325</v>
      </c>
      <c r="K36" s="22"/>
      <c r="L36" s="29">
        <v>0</v>
      </c>
      <c r="M36" s="25"/>
      <c r="N36" s="29">
        <v>0</v>
      </c>
      <c r="O36" s="25"/>
      <c r="P36" s="29">
        <v>0</v>
      </c>
      <c r="Q36" s="22"/>
      <c r="R36" s="30">
        <v>0</v>
      </c>
      <c r="S36" s="22"/>
      <c r="T36" s="29">
        <v>650000</v>
      </c>
      <c r="U36" s="25"/>
      <c r="V36" s="29">
        <v>40270</v>
      </c>
      <c r="W36" s="22"/>
      <c r="X36" s="28">
        <v>20168699200</v>
      </c>
      <c r="Y36" s="22"/>
      <c r="Z36" s="28">
        <v>25973163385</v>
      </c>
      <c r="AB36" s="48">
        <f t="shared" si="0"/>
        <v>2.3110509538552874E-2</v>
      </c>
    </row>
    <row r="37" spans="1:28" ht="18.75" x14ac:dyDescent="0.2">
      <c r="A37" s="107" t="s">
        <v>46</v>
      </c>
      <c r="B37" s="107"/>
      <c r="C37" s="107"/>
      <c r="E37" s="108">
        <v>2695000</v>
      </c>
      <c r="F37" s="108"/>
      <c r="G37" s="22"/>
      <c r="H37" s="28">
        <v>11029405607</v>
      </c>
      <c r="I37" s="22"/>
      <c r="J37" s="28">
        <v>27410218412.5</v>
      </c>
      <c r="K37" s="22"/>
      <c r="L37" s="29">
        <v>0</v>
      </c>
      <c r="M37" s="25"/>
      <c r="N37" s="29">
        <v>0</v>
      </c>
      <c r="O37" s="25"/>
      <c r="P37" s="29">
        <v>-1</v>
      </c>
      <c r="Q37" s="22"/>
      <c r="R37" s="28">
        <v>1</v>
      </c>
      <c r="S37" s="22"/>
      <c r="T37" s="29">
        <v>2694999</v>
      </c>
      <c r="U37" s="25"/>
      <c r="V37" s="29">
        <v>8790</v>
      </c>
      <c r="W37" s="22"/>
      <c r="X37" s="28">
        <v>11029401514</v>
      </c>
      <c r="Y37" s="22"/>
      <c r="Z37" s="28">
        <v>23505924921.446701</v>
      </c>
      <c r="AB37" s="48">
        <f t="shared" si="0"/>
        <v>2.0915199818260476E-2</v>
      </c>
    </row>
    <row r="38" spans="1:28" ht="18.75" x14ac:dyDescent="0.2">
      <c r="A38" s="107" t="s">
        <v>47</v>
      </c>
      <c r="B38" s="107"/>
      <c r="C38" s="107"/>
      <c r="E38" s="108">
        <v>4400000</v>
      </c>
      <c r="F38" s="108"/>
      <c r="G38" s="22"/>
      <c r="H38" s="28">
        <v>19226282657</v>
      </c>
      <c r="I38" s="22"/>
      <c r="J38" s="28">
        <v>19083733548</v>
      </c>
      <c r="K38" s="22"/>
      <c r="L38" s="29">
        <v>0</v>
      </c>
      <c r="M38" s="25"/>
      <c r="N38" s="29">
        <v>0</v>
      </c>
      <c r="O38" s="25"/>
      <c r="P38" s="29">
        <v>-4400000</v>
      </c>
      <c r="Q38" s="22"/>
      <c r="R38" s="28">
        <v>19655678121</v>
      </c>
      <c r="S38" s="22"/>
      <c r="T38" s="29">
        <v>0</v>
      </c>
      <c r="U38" s="25"/>
      <c r="V38" s="29">
        <v>0</v>
      </c>
      <c r="W38" s="22"/>
      <c r="X38" s="29">
        <v>0</v>
      </c>
      <c r="Y38" s="25"/>
      <c r="Z38" s="29">
        <v>0</v>
      </c>
      <c r="AB38" s="48">
        <f t="shared" si="0"/>
        <v>0</v>
      </c>
    </row>
    <row r="39" spans="1:28" ht="18.75" x14ac:dyDescent="0.2">
      <c r="A39" s="107" t="s">
        <v>48</v>
      </c>
      <c r="B39" s="107"/>
      <c r="C39" s="107"/>
      <c r="E39" s="108">
        <v>562500</v>
      </c>
      <c r="F39" s="108"/>
      <c r="G39" s="22"/>
      <c r="H39" s="28">
        <v>4968006854</v>
      </c>
      <c r="I39" s="22"/>
      <c r="J39" s="28">
        <v>5475469893.75</v>
      </c>
      <c r="K39" s="22"/>
      <c r="L39" s="29">
        <v>0</v>
      </c>
      <c r="M39" s="25"/>
      <c r="N39" s="29">
        <v>0</v>
      </c>
      <c r="O39" s="25"/>
      <c r="P39" s="29">
        <v>0</v>
      </c>
      <c r="Q39" s="22"/>
      <c r="R39" s="30">
        <v>0</v>
      </c>
      <c r="S39" s="22"/>
      <c r="T39" s="29">
        <v>562500</v>
      </c>
      <c r="U39" s="25"/>
      <c r="V39" s="29">
        <v>8730</v>
      </c>
      <c r="W39" s="22"/>
      <c r="X39" s="28">
        <v>4968006854</v>
      </c>
      <c r="Y39" s="22"/>
      <c r="Z39" s="28">
        <v>4872665868.75</v>
      </c>
      <c r="AB39" s="48">
        <f t="shared" si="0"/>
        <v>4.3356209395333878E-3</v>
      </c>
    </row>
    <row r="40" spans="1:28" ht="18.75" x14ac:dyDescent="0.2">
      <c r="A40" s="107" t="s">
        <v>49</v>
      </c>
      <c r="B40" s="107"/>
      <c r="C40" s="107"/>
      <c r="E40" s="108">
        <v>1200000</v>
      </c>
      <c r="F40" s="108"/>
      <c r="G40" s="22"/>
      <c r="H40" s="28">
        <v>29387285787</v>
      </c>
      <c r="I40" s="22"/>
      <c r="J40" s="28">
        <v>51832215720</v>
      </c>
      <c r="K40" s="22"/>
      <c r="L40" s="29">
        <v>0</v>
      </c>
      <c r="M40" s="25"/>
      <c r="N40" s="29">
        <v>0</v>
      </c>
      <c r="O40" s="25"/>
      <c r="P40" s="29">
        <v>0</v>
      </c>
      <c r="Q40" s="22"/>
      <c r="R40" s="30">
        <v>0</v>
      </c>
      <c r="S40" s="22"/>
      <c r="T40" s="29">
        <v>1200000</v>
      </c>
      <c r="U40" s="25"/>
      <c r="V40" s="29">
        <v>37140</v>
      </c>
      <c r="W40" s="22"/>
      <c r="X40" s="28">
        <v>29387285787</v>
      </c>
      <c r="Y40" s="22"/>
      <c r="Z40" s="28">
        <v>44223489360</v>
      </c>
      <c r="AB40" s="48">
        <f t="shared" si="0"/>
        <v>3.9349360627847586E-2</v>
      </c>
    </row>
    <row r="41" spans="1:28" ht="18.75" x14ac:dyDescent="0.2">
      <c r="A41" s="107" t="s">
        <v>50</v>
      </c>
      <c r="B41" s="107"/>
      <c r="C41" s="107"/>
      <c r="E41" s="108">
        <v>600000</v>
      </c>
      <c r="F41" s="108"/>
      <c r="G41" s="22"/>
      <c r="H41" s="28">
        <v>7875851981</v>
      </c>
      <c r="I41" s="22"/>
      <c r="J41" s="28">
        <v>14413714020</v>
      </c>
      <c r="K41" s="22"/>
      <c r="L41" s="29">
        <v>0</v>
      </c>
      <c r="M41" s="25"/>
      <c r="N41" s="29">
        <v>0</v>
      </c>
      <c r="O41" s="25"/>
      <c r="P41" s="29">
        <v>0</v>
      </c>
      <c r="Q41" s="22"/>
      <c r="R41" s="30">
        <v>0</v>
      </c>
      <c r="S41" s="22"/>
      <c r="T41" s="29">
        <v>600000</v>
      </c>
      <c r="U41" s="25"/>
      <c r="V41" s="29">
        <v>17780</v>
      </c>
      <c r="W41" s="22"/>
      <c r="X41" s="28">
        <v>7875851981</v>
      </c>
      <c r="Y41" s="22"/>
      <c r="Z41" s="28">
        <v>10585536360</v>
      </c>
      <c r="AB41" s="48">
        <f t="shared" si="0"/>
        <v>9.4188426489382072E-3</v>
      </c>
    </row>
    <row r="42" spans="1:28" ht="18.75" x14ac:dyDescent="0.2">
      <c r="A42" s="107" t="s">
        <v>51</v>
      </c>
      <c r="B42" s="107"/>
      <c r="C42" s="107"/>
      <c r="E42" s="108">
        <v>200000</v>
      </c>
      <c r="F42" s="108"/>
      <c r="G42" s="22"/>
      <c r="H42" s="28">
        <v>1691568315</v>
      </c>
      <c r="I42" s="22"/>
      <c r="J42" s="28">
        <v>3324104500</v>
      </c>
      <c r="K42" s="22"/>
      <c r="L42" s="29">
        <v>0</v>
      </c>
      <c r="M42" s="25"/>
      <c r="N42" s="29">
        <v>0</v>
      </c>
      <c r="O42" s="25"/>
      <c r="P42" s="29">
        <v>-200000</v>
      </c>
      <c r="Q42" s="22"/>
      <c r="R42" s="28">
        <v>2929984988</v>
      </c>
      <c r="S42" s="22"/>
      <c r="T42" s="29">
        <v>0</v>
      </c>
      <c r="U42" s="25"/>
      <c r="V42" s="29">
        <v>0</v>
      </c>
      <c r="W42" s="22"/>
      <c r="X42" s="29">
        <v>0</v>
      </c>
      <c r="Y42" s="25"/>
      <c r="Z42" s="29">
        <v>0</v>
      </c>
      <c r="AB42" s="48">
        <f t="shared" si="0"/>
        <v>0</v>
      </c>
    </row>
    <row r="43" spans="1:28" ht="18.75" x14ac:dyDescent="0.2">
      <c r="A43" s="107" t="s">
        <v>52</v>
      </c>
      <c r="B43" s="107"/>
      <c r="C43" s="107"/>
      <c r="E43" s="108">
        <v>1000000</v>
      </c>
      <c r="F43" s="108"/>
      <c r="G43" s="22"/>
      <c r="H43" s="28">
        <v>5765170532</v>
      </c>
      <c r="I43" s="22"/>
      <c r="J43" s="28">
        <v>3887713860</v>
      </c>
      <c r="K43" s="22"/>
      <c r="L43" s="29">
        <v>0</v>
      </c>
      <c r="M43" s="25"/>
      <c r="N43" s="29">
        <v>0</v>
      </c>
      <c r="O43" s="25"/>
      <c r="P43" s="29">
        <v>0</v>
      </c>
      <c r="Q43" s="22"/>
      <c r="R43" s="30">
        <v>0</v>
      </c>
      <c r="S43" s="22"/>
      <c r="T43" s="29">
        <v>1000000</v>
      </c>
      <c r="U43" s="25"/>
      <c r="V43" s="29">
        <v>2561</v>
      </c>
      <c r="W43" s="22"/>
      <c r="X43" s="28">
        <v>5765170532</v>
      </c>
      <c r="Y43" s="22"/>
      <c r="Z43" s="28">
        <v>2541203470</v>
      </c>
      <c r="AB43" s="48">
        <f t="shared" si="0"/>
        <v>2.2611226119170179E-3</v>
      </c>
    </row>
    <row r="44" spans="1:28" ht="18.75" x14ac:dyDescent="0.2">
      <c r="A44" s="107" t="s">
        <v>53</v>
      </c>
      <c r="B44" s="107"/>
      <c r="C44" s="107"/>
      <c r="E44" s="108">
        <v>1200000</v>
      </c>
      <c r="F44" s="108"/>
      <c r="G44" s="22"/>
      <c r="H44" s="28">
        <v>12046928609</v>
      </c>
      <c r="I44" s="22"/>
      <c r="J44" s="28">
        <v>10168782960</v>
      </c>
      <c r="K44" s="22"/>
      <c r="L44" s="29">
        <v>0</v>
      </c>
      <c r="M44" s="25"/>
      <c r="N44" s="29">
        <v>0</v>
      </c>
      <c r="O44" s="25"/>
      <c r="P44" s="29">
        <v>0</v>
      </c>
      <c r="Q44" s="22"/>
      <c r="R44" s="30">
        <v>0</v>
      </c>
      <c r="S44" s="22"/>
      <c r="T44" s="29">
        <v>1200000</v>
      </c>
      <c r="U44" s="25"/>
      <c r="V44" s="29">
        <v>7590</v>
      </c>
      <c r="W44" s="22"/>
      <c r="X44" s="28">
        <v>12046928609</v>
      </c>
      <c r="Y44" s="22"/>
      <c r="Z44" s="28">
        <v>9037595160</v>
      </c>
      <c r="AB44" s="48">
        <f t="shared" si="0"/>
        <v>8.0415090782273331E-3</v>
      </c>
    </row>
    <row r="45" spans="1:28" ht="18.75" x14ac:dyDescent="0.2">
      <c r="A45" s="107" t="s">
        <v>54</v>
      </c>
      <c r="B45" s="107"/>
      <c r="C45" s="107"/>
      <c r="E45" s="108">
        <v>200000</v>
      </c>
      <c r="F45" s="108"/>
      <c r="G45" s="22"/>
      <c r="H45" s="28">
        <v>6928423606</v>
      </c>
      <c r="I45" s="22"/>
      <c r="J45" s="28">
        <v>7267385480</v>
      </c>
      <c r="K45" s="22"/>
      <c r="L45" s="29">
        <v>0</v>
      </c>
      <c r="M45" s="25"/>
      <c r="N45" s="29">
        <v>0</v>
      </c>
      <c r="O45" s="25"/>
      <c r="P45" s="29">
        <v>-178052</v>
      </c>
      <c r="Q45" s="22"/>
      <c r="R45" s="28">
        <v>6339535057</v>
      </c>
      <c r="S45" s="22"/>
      <c r="T45" s="29">
        <v>21948</v>
      </c>
      <c r="U45" s="25"/>
      <c r="V45" s="29">
        <v>32390</v>
      </c>
      <c r="W45" s="22"/>
      <c r="X45" s="28">
        <v>760325209</v>
      </c>
      <c r="Y45" s="22"/>
      <c r="Z45" s="28">
        <v>705400496.08440006</v>
      </c>
      <c r="AB45" s="48">
        <f t="shared" si="0"/>
        <v>6.2765419258376779E-4</v>
      </c>
    </row>
    <row r="46" spans="1:28" ht="18.75" x14ac:dyDescent="0.2">
      <c r="A46" s="107" t="s">
        <v>55</v>
      </c>
      <c r="B46" s="107"/>
      <c r="C46" s="107"/>
      <c r="E46" s="108">
        <v>500000</v>
      </c>
      <c r="F46" s="108"/>
      <c r="G46" s="22"/>
      <c r="H46" s="28">
        <v>11332169998</v>
      </c>
      <c r="I46" s="22"/>
      <c r="J46" s="28">
        <v>17910473500</v>
      </c>
      <c r="K46" s="22"/>
      <c r="L46" s="29">
        <v>0</v>
      </c>
      <c r="M46" s="25"/>
      <c r="N46" s="29">
        <v>0</v>
      </c>
      <c r="O46" s="25"/>
      <c r="P46" s="29">
        <v>-495420</v>
      </c>
      <c r="Q46" s="22"/>
      <c r="R46" s="28">
        <v>16338256622</v>
      </c>
      <c r="S46" s="22"/>
      <c r="T46" s="29">
        <v>4580</v>
      </c>
      <c r="U46" s="25"/>
      <c r="V46" s="29">
        <v>34150</v>
      </c>
      <c r="W46" s="22"/>
      <c r="X46" s="28">
        <v>103802677</v>
      </c>
      <c r="Y46" s="22"/>
      <c r="Z46" s="28">
        <v>155197973.88999999</v>
      </c>
      <c r="AB46" s="48">
        <f t="shared" si="0"/>
        <v>1.380926998680613E-4</v>
      </c>
    </row>
    <row r="47" spans="1:28" ht="18.75" x14ac:dyDescent="0.2">
      <c r="A47" s="107" t="s">
        <v>56</v>
      </c>
      <c r="B47" s="107"/>
      <c r="C47" s="107"/>
      <c r="E47" s="108">
        <v>4710000</v>
      </c>
      <c r="F47" s="108"/>
      <c r="G47" s="22"/>
      <c r="H47" s="28">
        <v>17739938865</v>
      </c>
      <c r="I47" s="22"/>
      <c r="J47" s="28">
        <v>57064554657</v>
      </c>
      <c r="K47" s="22"/>
      <c r="L47" s="29">
        <v>0</v>
      </c>
      <c r="M47" s="25"/>
      <c r="N47" s="29">
        <v>0</v>
      </c>
      <c r="O47" s="25"/>
      <c r="P47" s="29">
        <v>0</v>
      </c>
      <c r="Q47" s="22"/>
      <c r="R47" s="30">
        <v>0</v>
      </c>
      <c r="S47" s="22"/>
      <c r="T47" s="29">
        <v>4710000</v>
      </c>
      <c r="U47" s="25"/>
      <c r="V47" s="29">
        <v>11590</v>
      </c>
      <c r="W47" s="22"/>
      <c r="X47" s="28">
        <v>17739938865</v>
      </c>
      <c r="Y47" s="22"/>
      <c r="Z47" s="28">
        <v>54166927803</v>
      </c>
      <c r="AB47" s="48">
        <f t="shared" si="0"/>
        <v>4.8196874716781302E-2</v>
      </c>
    </row>
    <row r="48" spans="1:28" ht="18.75" x14ac:dyDescent="0.2">
      <c r="A48" s="107" t="s">
        <v>57</v>
      </c>
      <c r="B48" s="107"/>
      <c r="C48" s="107"/>
      <c r="E48" s="108">
        <v>100000</v>
      </c>
      <c r="F48" s="108"/>
      <c r="G48" s="22"/>
      <c r="H48" s="28">
        <v>2268462830</v>
      </c>
      <c r="I48" s="22"/>
      <c r="J48" s="28">
        <v>13655619740</v>
      </c>
      <c r="K48" s="22"/>
      <c r="L48" s="29">
        <v>0</v>
      </c>
      <c r="M48" s="25"/>
      <c r="N48" s="29">
        <v>0</v>
      </c>
      <c r="O48" s="25"/>
      <c r="P48" s="29">
        <v>0</v>
      </c>
      <c r="Q48" s="22"/>
      <c r="R48" s="30">
        <v>0</v>
      </c>
      <c r="S48" s="22"/>
      <c r="T48" s="29">
        <v>100000</v>
      </c>
      <c r="U48" s="25"/>
      <c r="V48" s="29">
        <v>125970</v>
      </c>
      <c r="W48" s="22"/>
      <c r="X48" s="28">
        <v>2268462830</v>
      </c>
      <c r="Y48" s="22"/>
      <c r="Z48" s="28">
        <v>12499625190</v>
      </c>
      <c r="AB48" s="48">
        <f t="shared" si="0"/>
        <v>1.1121968583490308E-2</v>
      </c>
    </row>
    <row r="49" spans="1:28" ht="18.75" x14ac:dyDescent="0.2">
      <c r="A49" s="107" t="s">
        <v>58</v>
      </c>
      <c r="B49" s="107"/>
      <c r="C49" s="107"/>
      <c r="E49" s="108">
        <v>1744082</v>
      </c>
      <c r="F49" s="108"/>
      <c r="G49" s="22"/>
      <c r="H49" s="28">
        <v>25086461666</v>
      </c>
      <c r="I49" s="22"/>
      <c r="J49" s="28">
        <v>18188608586.9314</v>
      </c>
      <c r="K49" s="22"/>
      <c r="L49" s="29">
        <v>0</v>
      </c>
      <c r="M49" s="25"/>
      <c r="N49" s="29">
        <v>0</v>
      </c>
      <c r="O49" s="25"/>
      <c r="P49" s="29">
        <v>0</v>
      </c>
      <c r="Q49" s="22"/>
      <c r="R49" s="30">
        <v>0</v>
      </c>
      <c r="S49" s="22"/>
      <c r="T49" s="29">
        <v>1744082</v>
      </c>
      <c r="U49" s="25"/>
      <c r="V49" s="29">
        <v>9340</v>
      </c>
      <c r="W49" s="22"/>
      <c r="X49" s="28">
        <v>25086461666</v>
      </c>
      <c r="Y49" s="22"/>
      <c r="Z49" s="28">
        <v>16163806298.947599</v>
      </c>
      <c r="AB49" s="48">
        <f t="shared" si="0"/>
        <v>1.4382298918078034E-2</v>
      </c>
    </row>
    <row r="50" spans="1:28" ht="18.75" x14ac:dyDescent="0.2">
      <c r="A50" s="107" t="s">
        <v>59</v>
      </c>
      <c r="B50" s="107"/>
      <c r="C50" s="107"/>
      <c r="E50" s="108">
        <v>220000</v>
      </c>
      <c r="F50" s="108"/>
      <c r="G50" s="22"/>
      <c r="H50" s="28">
        <v>9705787505</v>
      </c>
      <c r="I50" s="22"/>
      <c r="J50" s="28">
        <v>9605173600</v>
      </c>
      <c r="K50" s="22"/>
      <c r="L50" s="29">
        <v>0</v>
      </c>
      <c r="M50" s="25"/>
      <c r="N50" s="29">
        <v>0</v>
      </c>
      <c r="O50" s="25"/>
      <c r="P50" s="29">
        <v>0</v>
      </c>
      <c r="Q50" s="22"/>
      <c r="R50" s="30">
        <v>0</v>
      </c>
      <c r="S50" s="22"/>
      <c r="T50" s="29">
        <v>220000</v>
      </c>
      <c r="U50" s="25"/>
      <c r="V50" s="29">
        <v>35880</v>
      </c>
      <c r="W50" s="22"/>
      <c r="X50" s="28">
        <v>9705787505</v>
      </c>
      <c r="Y50" s="22"/>
      <c r="Z50" s="28">
        <v>7832582472</v>
      </c>
      <c r="AB50" s="48">
        <f t="shared" si="0"/>
        <v>6.9693078677970218E-3</v>
      </c>
    </row>
    <row r="51" spans="1:28" ht="18.75" x14ac:dyDescent="0.2">
      <c r="A51" s="107" t="s">
        <v>60</v>
      </c>
      <c r="B51" s="107"/>
      <c r="C51" s="107"/>
      <c r="E51" s="108">
        <v>600000</v>
      </c>
      <c r="F51" s="108"/>
      <c r="G51" s="22"/>
      <c r="H51" s="28">
        <v>8323598586</v>
      </c>
      <c r="I51" s="22"/>
      <c r="J51" s="28">
        <v>14544693660</v>
      </c>
      <c r="K51" s="22"/>
      <c r="L51" s="29">
        <v>0</v>
      </c>
      <c r="M51" s="25"/>
      <c r="N51" s="29">
        <v>0</v>
      </c>
      <c r="O51" s="25"/>
      <c r="P51" s="29">
        <v>0</v>
      </c>
      <c r="Q51" s="22"/>
      <c r="R51" s="30">
        <v>0</v>
      </c>
      <c r="S51" s="22"/>
      <c r="T51" s="29">
        <v>600000</v>
      </c>
      <c r="U51" s="25"/>
      <c r="V51" s="29">
        <v>17060</v>
      </c>
      <c r="W51" s="22"/>
      <c r="X51" s="28">
        <v>8323598586</v>
      </c>
      <c r="Y51" s="22"/>
      <c r="Z51" s="28">
        <v>10156875720</v>
      </c>
      <c r="AB51" s="48">
        <f t="shared" si="0"/>
        <v>9.037427198587503E-3</v>
      </c>
    </row>
    <row r="52" spans="1:28" ht="18.75" x14ac:dyDescent="0.2">
      <c r="A52" s="107" t="s">
        <v>61</v>
      </c>
      <c r="B52" s="107"/>
      <c r="C52" s="107"/>
      <c r="E52" s="108">
        <v>5000000</v>
      </c>
      <c r="F52" s="108"/>
      <c r="G52" s="22"/>
      <c r="H52" s="28">
        <v>21579709418</v>
      </c>
      <c r="I52" s="22"/>
      <c r="J52" s="28">
        <v>14110079400</v>
      </c>
      <c r="K52" s="22"/>
      <c r="L52" s="29">
        <v>0</v>
      </c>
      <c r="M52" s="25"/>
      <c r="N52" s="29">
        <v>0</v>
      </c>
      <c r="O52" s="25"/>
      <c r="P52" s="29">
        <v>-2039294</v>
      </c>
      <c r="Q52" s="22"/>
      <c r="R52" s="28">
        <v>5126305361</v>
      </c>
      <c r="S52" s="22"/>
      <c r="T52" s="29">
        <v>2960706</v>
      </c>
      <c r="U52" s="25"/>
      <c r="V52" s="29">
        <v>2252</v>
      </c>
      <c r="W52" s="22"/>
      <c r="X52" s="28">
        <v>12778235031</v>
      </c>
      <c r="Y52" s="22"/>
      <c r="Z52" s="28">
        <v>6615970060.3802404</v>
      </c>
      <c r="AB52" s="48">
        <f t="shared" si="0"/>
        <v>5.8867854069519906E-3</v>
      </c>
    </row>
    <row r="53" spans="1:28" ht="18.75" x14ac:dyDescent="0.2">
      <c r="A53" s="107" t="s">
        <v>62</v>
      </c>
      <c r="B53" s="107"/>
      <c r="C53" s="107"/>
      <c r="E53" s="108">
        <v>3750000</v>
      </c>
      <c r="F53" s="108"/>
      <c r="G53" s="22"/>
      <c r="H53" s="28">
        <v>11808212130</v>
      </c>
      <c r="I53" s="22"/>
      <c r="J53" s="28">
        <v>16160357287.5</v>
      </c>
      <c r="K53" s="22"/>
      <c r="L53" s="29">
        <v>0</v>
      </c>
      <c r="M53" s="25"/>
      <c r="N53" s="29">
        <v>0</v>
      </c>
      <c r="O53" s="25"/>
      <c r="P53" s="29">
        <v>0</v>
      </c>
      <c r="Q53" s="22"/>
      <c r="R53" s="30">
        <v>0</v>
      </c>
      <c r="S53" s="22"/>
      <c r="T53" s="29">
        <v>3750000</v>
      </c>
      <c r="U53" s="25"/>
      <c r="V53" s="29">
        <v>3720</v>
      </c>
      <c r="W53" s="22"/>
      <c r="X53" s="28">
        <v>11808212130</v>
      </c>
      <c r="Y53" s="22"/>
      <c r="Z53" s="28">
        <v>13842166500</v>
      </c>
      <c r="AB53" s="48">
        <f t="shared" si="0"/>
        <v>1.2316540584241469E-2</v>
      </c>
    </row>
    <row r="54" spans="1:28" ht="18.75" x14ac:dyDescent="0.2">
      <c r="A54" s="107" t="s">
        <v>63</v>
      </c>
      <c r="B54" s="107"/>
      <c r="C54" s="107"/>
      <c r="E54" s="108">
        <v>1206000</v>
      </c>
      <c r="F54" s="108"/>
      <c r="G54" s="22"/>
      <c r="H54" s="28">
        <v>20026106994</v>
      </c>
      <c r="I54" s="22"/>
      <c r="J54" s="28">
        <v>25788402711</v>
      </c>
      <c r="K54" s="22"/>
      <c r="L54" s="29">
        <v>0</v>
      </c>
      <c r="M54" s="25"/>
      <c r="N54" s="29">
        <v>0</v>
      </c>
      <c r="O54" s="25"/>
      <c r="P54" s="29">
        <v>0</v>
      </c>
      <c r="Q54" s="22"/>
      <c r="R54" s="30">
        <v>0</v>
      </c>
      <c r="S54" s="22"/>
      <c r="T54" s="29">
        <v>1206000</v>
      </c>
      <c r="U54" s="25"/>
      <c r="V54" s="29">
        <v>20030</v>
      </c>
      <c r="W54" s="22"/>
      <c r="X54" s="28">
        <v>20026106994</v>
      </c>
      <c r="Y54" s="22"/>
      <c r="Z54" s="28">
        <v>23969452728.599998</v>
      </c>
      <c r="AB54" s="48">
        <f t="shared" si="0"/>
        <v>2.1327639521881152E-2</v>
      </c>
    </row>
    <row r="55" spans="1:28" ht="18.75" x14ac:dyDescent="0.2">
      <c r="A55" s="107" t="s">
        <v>64</v>
      </c>
      <c r="B55" s="107"/>
      <c r="C55" s="107"/>
      <c r="E55" s="108">
        <v>9671879</v>
      </c>
      <c r="F55" s="108"/>
      <c r="G55" s="22"/>
      <c r="H55" s="28">
        <v>22269515349</v>
      </c>
      <c r="I55" s="22"/>
      <c r="J55" s="28">
        <v>38311684578.317398</v>
      </c>
      <c r="K55" s="22"/>
      <c r="L55" s="29">
        <v>0</v>
      </c>
      <c r="M55" s="25"/>
      <c r="N55" s="29">
        <v>0</v>
      </c>
      <c r="O55" s="25"/>
      <c r="P55" s="29">
        <v>0</v>
      </c>
      <c r="Q55" s="22"/>
      <c r="R55" s="30">
        <v>0</v>
      </c>
      <c r="S55" s="22"/>
      <c r="T55" s="29">
        <v>9671879</v>
      </c>
      <c r="U55" s="25"/>
      <c r="V55" s="29">
        <v>3394</v>
      </c>
      <c r="W55" s="22"/>
      <c r="X55" s="28">
        <v>22269515349</v>
      </c>
      <c r="Y55" s="22"/>
      <c r="Z55" s="28">
        <v>32572609583.869999</v>
      </c>
      <c r="AB55" s="48">
        <f t="shared" si="0"/>
        <v>2.8982592275160646E-2</v>
      </c>
    </row>
    <row r="56" spans="1:28" ht="18.75" x14ac:dyDescent="0.2">
      <c r="A56" s="107" t="s">
        <v>65</v>
      </c>
      <c r="B56" s="107"/>
      <c r="C56" s="107"/>
      <c r="E56" s="108">
        <v>400000</v>
      </c>
      <c r="F56" s="108"/>
      <c r="G56" s="22"/>
      <c r="H56" s="28">
        <v>1894194981</v>
      </c>
      <c r="I56" s="22"/>
      <c r="J56" s="28">
        <v>1930560512</v>
      </c>
      <c r="K56" s="22"/>
      <c r="L56" s="29">
        <v>0</v>
      </c>
      <c r="M56" s="25"/>
      <c r="N56" s="29">
        <v>0</v>
      </c>
      <c r="O56" s="25"/>
      <c r="P56" s="29">
        <v>0</v>
      </c>
      <c r="Q56" s="22"/>
      <c r="R56" s="30">
        <v>0</v>
      </c>
      <c r="S56" s="22"/>
      <c r="T56" s="29">
        <v>400000</v>
      </c>
      <c r="U56" s="25"/>
      <c r="V56" s="29">
        <v>4773</v>
      </c>
      <c r="W56" s="22"/>
      <c r="X56" s="28">
        <v>1894194981</v>
      </c>
      <c r="Y56" s="22"/>
      <c r="Z56" s="28">
        <v>1894441884</v>
      </c>
      <c r="AB56" s="48">
        <f t="shared" si="0"/>
        <v>1.6856443930776926E-3</v>
      </c>
    </row>
    <row r="57" spans="1:28" ht="18.75" x14ac:dyDescent="0.2">
      <c r="A57" s="107" t="s">
        <v>66</v>
      </c>
      <c r="B57" s="107"/>
      <c r="C57" s="107"/>
      <c r="E57" s="108">
        <v>3280000</v>
      </c>
      <c r="F57" s="108"/>
      <c r="G57" s="22"/>
      <c r="H57" s="28">
        <v>29974190258</v>
      </c>
      <c r="I57" s="22"/>
      <c r="J57" s="28">
        <v>36517123632</v>
      </c>
      <c r="K57" s="22"/>
      <c r="L57" s="29">
        <v>0</v>
      </c>
      <c r="M57" s="25"/>
      <c r="N57" s="29">
        <v>0</v>
      </c>
      <c r="O57" s="25"/>
      <c r="P57" s="29">
        <v>0</v>
      </c>
      <c r="Q57" s="22"/>
      <c r="R57" s="30">
        <v>0</v>
      </c>
      <c r="S57" s="22"/>
      <c r="T57" s="29">
        <v>3280000</v>
      </c>
      <c r="U57" s="25"/>
      <c r="V57" s="29">
        <v>12470</v>
      </c>
      <c r="W57" s="22"/>
      <c r="X57" s="28">
        <v>29974190258</v>
      </c>
      <c r="Y57" s="22"/>
      <c r="Z57" s="28">
        <v>40585430632</v>
      </c>
      <c r="AB57" s="48">
        <f t="shared" si="0"/>
        <v>3.6112273574223003E-2</v>
      </c>
    </row>
    <row r="58" spans="1:28" ht="18.75" x14ac:dyDescent="0.2">
      <c r="A58" s="107" t="s">
        <v>67</v>
      </c>
      <c r="B58" s="107"/>
      <c r="C58" s="107"/>
      <c r="E58" s="108">
        <v>800000</v>
      </c>
      <c r="F58" s="108"/>
      <c r="G58" s="22"/>
      <c r="H58" s="28">
        <v>6760076509</v>
      </c>
      <c r="I58" s="22"/>
      <c r="J58" s="28">
        <v>9120945840</v>
      </c>
      <c r="K58" s="22"/>
      <c r="L58" s="29">
        <v>0</v>
      </c>
      <c r="M58" s="25"/>
      <c r="N58" s="29">
        <v>0</v>
      </c>
      <c r="O58" s="25"/>
      <c r="P58" s="29">
        <v>-425000</v>
      </c>
      <c r="Q58" s="22"/>
      <c r="R58" s="28">
        <v>5419034725</v>
      </c>
      <c r="S58" s="22"/>
      <c r="T58" s="29">
        <v>375000</v>
      </c>
      <c r="U58" s="25"/>
      <c r="V58" s="29">
        <v>11160</v>
      </c>
      <c r="W58" s="22"/>
      <c r="X58" s="28">
        <v>3168785864</v>
      </c>
      <c r="Y58" s="22"/>
      <c r="Z58" s="28">
        <v>4152649950</v>
      </c>
      <c r="AB58" s="48">
        <f t="shared" si="0"/>
        <v>3.6949621752724406E-3</v>
      </c>
    </row>
    <row r="59" spans="1:28" ht="18.75" x14ac:dyDescent="0.2">
      <c r="A59" s="107" t="s">
        <v>68</v>
      </c>
      <c r="B59" s="107"/>
      <c r="C59" s="107"/>
      <c r="E59" s="108">
        <v>400000</v>
      </c>
      <c r="F59" s="108"/>
      <c r="G59" s="22"/>
      <c r="H59" s="28">
        <v>1183544573</v>
      </c>
      <c r="I59" s="22"/>
      <c r="J59" s="28">
        <v>1534843236</v>
      </c>
      <c r="K59" s="22"/>
      <c r="L59" s="29">
        <v>0</v>
      </c>
      <c r="M59" s="25"/>
      <c r="N59" s="29">
        <v>0</v>
      </c>
      <c r="O59" s="25"/>
      <c r="P59" s="29">
        <v>0</v>
      </c>
      <c r="Q59" s="22"/>
      <c r="R59" s="30">
        <v>0</v>
      </c>
      <c r="S59" s="22"/>
      <c r="T59" s="29">
        <v>400000</v>
      </c>
      <c r="U59" s="25"/>
      <c r="V59" s="29">
        <v>2914</v>
      </c>
      <c r="W59" s="22"/>
      <c r="X59" s="28">
        <v>1183544573</v>
      </c>
      <c r="Y59" s="22"/>
      <c r="Z59" s="28">
        <v>1156589912</v>
      </c>
      <c r="AB59" s="48">
        <f t="shared" si="0"/>
        <v>1.0291153910388427E-3</v>
      </c>
    </row>
    <row r="60" spans="1:28" ht="18.75" x14ac:dyDescent="0.2">
      <c r="A60" s="107" t="s">
        <v>69</v>
      </c>
      <c r="B60" s="107"/>
      <c r="C60" s="107"/>
      <c r="E60" s="108">
        <v>300000</v>
      </c>
      <c r="F60" s="108"/>
      <c r="G60" s="22"/>
      <c r="H60" s="28">
        <v>5677263616</v>
      </c>
      <c r="I60" s="22"/>
      <c r="J60" s="28">
        <v>7612596213</v>
      </c>
      <c r="K60" s="22"/>
      <c r="L60" s="29">
        <v>0</v>
      </c>
      <c r="M60" s="25"/>
      <c r="N60" s="29">
        <v>0</v>
      </c>
      <c r="O60" s="25"/>
      <c r="P60" s="29">
        <v>0</v>
      </c>
      <c r="Q60" s="22"/>
      <c r="R60" s="30">
        <v>0</v>
      </c>
      <c r="S60" s="22"/>
      <c r="T60" s="29">
        <v>300000</v>
      </c>
      <c r="U60" s="25"/>
      <c r="V60" s="29">
        <v>28120</v>
      </c>
      <c r="W60" s="22"/>
      <c r="X60" s="28">
        <v>5677263616</v>
      </c>
      <c r="Y60" s="22"/>
      <c r="Z60" s="28">
        <v>8370789720</v>
      </c>
      <c r="AB60" s="48">
        <f t="shared" si="0"/>
        <v>7.4481961554595721E-3</v>
      </c>
    </row>
    <row r="61" spans="1:28" ht="18.75" x14ac:dyDescent="0.2">
      <c r="A61" s="107" t="s">
        <v>70</v>
      </c>
      <c r="B61" s="107"/>
      <c r="C61" s="107"/>
      <c r="E61" s="108">
        <v>2513000</v>
      </c>
      <c r="F61" s="108"/>
      <c r="G61" s="22"/>
      <c r="H61" s="28">
        <v>15823366652</v>
      </c>
      <c r="I61" s="22"/>
      <c r="J61" s="28">
        <v>18302836903.400002</v>
      </c>
      <c r="K61" s="22"/>
      <c r="L61" s="29">
        <v>0</v>
      </c>
      <c r="M61" s="25"/>
      <c r="N61" s="29">
        <v>0</v>
      </c>
      <c r="O61" s="25"/>
      <c r="P61" s="29">
        <v>-1256500</v>
      </c>
      <c r="Q61" s="22"/>
      <c r="R61" s="28">
        <v>9644011038</v>
      </c>
      <c r="S61" s="22"/>
      <c r="T61" s="29">
        <v>1256500</v>
      </c>
      <c r="U61" s="25"/>
      <c r="V61" s="29">
        <v>6560</v>
      </c>
      <c r="W61" s="22"/>
      <c r="X61" s="28">
        <v>7911683326</v>
      </c>
      <c r="Y61" s="22"/>
      <c r="Z61" s="28">
        <v>8178924392.8000002</v>
      </c>
      <c r="AB61" s="48">
        <f t="shared" si="0"/>
        <v>7.2774774251822298E-3</v>
      </c>
    </row>
    <row r="62" spans="1:28" ht="18.75" x14ac:dyDescent="0.2">
      <c r="A62" s="107" t="s">
        <v>71</v>
      </c>
      <c r="B62" s="107"/>
      <c r="C62" s="107"/>
      <c r="E62" s="108">
        <v>2200000</v>
      </c>
      <c r="F62" s="108"/>
      <c r="G62" s="22"/>
      <c r="H62" s="28">
        <v>9964348364</v>
      </c>
      <c r="I62" s="22"/>
      <c r="J62" s="28">
        <v>34687774660</v>
      </c>
      <c r="K62" s="22"/>
      <c r="L62" s="29">
        <v>0</v>
      </c>
      <c r="M62" s="25"/>
      <c r="N62" s="29">
        <v>0</v>
      </c>
      <c r="O62" s="25"/>
      <c r="P62" s="29">
        <v>-200000</v>
      </c>
      <c r="Q62" s="22"/>
      <c r="R62" s="28">
        <v>2802170494</v>
      </c>
      <c r="S62" s="22"/>
      <c r="T62" s="29">
        <v>2000000</v>
      </c>
      <c r="U62" s="25"/>
      <c r="V62" s="29">
        <v>13700</v>
      </c>
      <c r="W62" s="22"/>
      <c r="X62" s="28">
        <v>9058498512</v>
      </c>
      <c r="Y62" s="22"/>
      <c r="Z62" s="28">
        <v>27188198000</v>
      </c>
      <c r="AB62" s="48">
        <f t="shared" si="0"/>
        <v>2.4191628100947403E-2</v>
      </c>
    </row>
    <row r="63" spans="1:28" ht="18.75" x14ac:dyDescent="0.2">
      <c r="A63" s="107" t="s">
        <v>72</v>
      </c>
      <c r="B63" s="107"/>
      <c r="C63" s="107"/>
      <c r="E63" s="108">
        <v>350000</v>
      </c>
      <c r="F63" s="108"/>
      <c r="G63" s="22"/>
      <c r="H63" s="28">
        <v>2909039013</v>
      </c>
      <c r="I63" s="22"/>
      <c r="J63" s="28">
        <v>2000416320</v>
      </c>
      <c r="K63" s="22"/>
      <c r="L63" s="29">
        <v>0</v>
      </c>
      <c r="M63" s="25"/>
      <c r="N63" s="29">
        <v>0</v>
      </c>
      <c r="O63" s="25"/>
      <c r="P63" s="29">
        <v>0</v>
      </c>
      <c r="Q63" s="22"/>
      <c r="R63" s="30">
        <v>0</v>
      </c>
      <c r="S63" s="22"/>
      <c r="T63" s="29">
        <v>350000</v>
      </c>
      <c r="U63" s="25"/>
      <c r="V63" s="29">
        <v>5570</v>
      </c>
      <c r="W63" s="22"/>
      <c r="X63" s="28">
        <v>2909039013</v>
      </c>
      <c r="Y63" s="22"/>
      <c r="Z63" s="28">
        <v>1934430365</v>
      </c>
      <c r="AB63" s="48">
        <f t="shared" si="0"/>
        <v>1.721225510321057E-3</v>
      </c>
    </row>
    <row r="64" spans="1:28" ht="18.75" x14ac:dyDescent="0.2">
      <c r="A64" s="107" t="s">
        <v>73</v>
      </c>
      <c r="B64" s="107"/>
      <c r="C64" s="107"/>
      <c r="E64" s="108">
        <v>13404</v>
      </c>
      <c r="F64" s="108"/>
      <c r="G64" s="22"/>
      <c r="H64" s="28">
        <v>472249210</v>
      </c>
      <c r="I64" s="22"/>
      <c r="J64" s="28">
        <v>821963921.54400003</v>
      </c>
      <c r="K64" s="22"/>
      <c r="L64" s="29">
        <v>0</v>
      </c>
      <c r="M64" s="25"/>
      <c r="N64" s="29">
        <v>0</v>
      </c>
      <c r="O64" s="25"/>
      <c r="P64" s="29">
        <v>-13404</v>
      </c>
      <c r="Q64" s="22"/>
      <c r="R64" s="28">
        <v>846569644</v>
      </c>
      <c r="S64" s="22"/>
      <c r="T64" s="29">
        <v>0</v>
      </c>
      <c r="U64" s="25"/>
      <c r="V64" s="29">
        <v>0</v>
      </c>
      <c r="W64" s="22"/>
      <c r="X64" s="30">
        <v>0</v>
      </c>
      <c r="Y64" s="26"/>
      <c r="Z64" s="30">
        <v>0</v>
      </c>
      <c r="AB64" s="48">
        <f t="shared" si="0"/>
        <v>0</v>
      </c>
    </row>
    <row r="65" spans="1:28" ht="18.75" x14ac:dyDescent="0.2">
      <c r="A65" s="107" t="s">
        <v>74</v>
      </c>
      <c r="B65" s="107"/>
      <c r="C65" s="107"/>
      <c r="E65" s="108">
        <v>3000000</v>
      </c>
      <c r="F65" s="108"/>
      <c r="G65" s="22"/>
      <c r="H65" s="28">
        <v>19332083180</v>
      </c>
      <c r="I65" s="22"/>
      <c r="J65" s="28">
        <v>27535492500</v>
      </c>
      <c r="K65" s="22"/>
      <c r="L65" s="29">
        <v>0</v>
      </c>
      <c r="M65" s="25"/>
      <c r="N65" s="29">
        <v>0</v>
      </c>
      <c r="O65" s="25"/>
      <c r="P65" s="29">
        <v>0</v>
      </c>
      <c r="Q65" s="22"/>
      <c r="R65" s="30">
        <v>0</v>
      </c>
      <c r="S65" s="22"/>
      <c r="T65" s="29">
        <v>3000000</v>
      </c>
      <c r="U65" s="25"/>
      <c r="V65" s="29">
        <v>8180</v>
      </c>
      <c r="W65" s="22"/>
      <c r="X65" s="28">
        <v>19332083180</v>
      </c>
      <c r="Y65" s="22"/>
      <c r="Z65" s="28">
        <v>24350305800</v>
      </c>
      <c r="AB65" s="48">
        <f t="shared" si="0"/>
        <v>2.1666516554644133E-2</v>
      </c>
    </row>
    <row r="66" spans="1:28" ht="18.75" x14ac:dyDescent="0.2">
      <c r="A66" s="107" t="s">
        <v>75</v>
      </c>
      <c r="B66" s="107"/>
      <c r="C66" s="107"/>
      <c r="E66" s="108">
        <v>100000</v>
      </c>
      <c r="F66" s="108"/>
      <c r="G66" s="22"/>
      <c r="H66" s="28">
        <v>2149711609</v>
      </c>
      <c r="I66" s="22"/>
      <c r="J66" s="28">
        <v>2127426880</v>
      </c>
      <c r="K66" s="22"/>
      <c r="L66" s="29">
        <v>0</v>
      </c>
      <c r="M66" s="25"/>
      <c r="N66" s="29">
        <v>0</v>
      </c>
      <c r="O66" s="25"/>
      <c r="P66" s="29">
        <v>0</v>
      </c>
      <c r="Q66" s="22"/>
      <c r="R66" s="30">
        <v>0</v>
      </c>
      <c r="S66" s="22"/>
      <c r="T66" s="29">
        <v>100000</v>
      </c>
      <c r="U66" s="25"/>
      <c r="V66" s="29">
        <v>20490</v>
      </c>
      <c r="W66" s="22"/>
      <c r="X66" s="28">
        <v>2149711609</v>
      </c>
      <c r="Y66" s="22"/>
      <c r="Z66" s="28">
        <v>2033161230</v>
      </c>
      <c r="AB66" s="48">
        <f t="shared" si="0"/>
        <v>1.8090746707606286E-3</v>
      </c>
    </row>
    <row r="67" spans="1:28" ht="18.75" x14ac:dyDescent="0.2">
      <c r="A67" s="107" t="s">
        <v>76</v>
      </c>
      <c r="B67" s="107"/>
      <c r="C67" s="107"/>
      <c r="E67" s="108">
        <v>600000</v>
      </c>
      <c r="F67" s="108"/>
      <c r="G67" s="22"/>
      <c r="H67" s="28">
        <v>10064741192</v>
      </c>
      <c r="I67" s="22"/>
      <c r="J67" s="28">
        <v>9960406260</v>
      </c>
      <c r="K67" s="22"/>
      <c r="L67" s="29">
        <v>0</v>
      </c>
      <c r="M67" s="25"/>
      <c r="N67" s="29">
        <v>0</v>
      </c>
      <c r="O67" s="25"/>
      <c r="P67" s="29">
        <v>0</v>
      </c>
      <c r="Q67" s="22"/>
      <c r="R67" s="30">
        <v>0</v>
      </c>
      <c r="S67" s="22"/>
      <c r="T67" s="29">
        <v>600000</v>
      </c>
      <c r="U67" s="25"/>
      <c r="V67" s="29">
        <v>12940</v>
      </c>
      <c r="W67" s="22"/>
      <c r="X67" s="28">
        <v>10064741192</v>
      </c>
      <c r="Y67" s="22"/>
      <c r="Z67" s="28">
        <v>7703984280</v>
      </c>
      <c r="AB67" s="48">
        <f t="shared" si="0"/>
        <v>6.8548832326918111E-3</v>
      </c>
    </row>
    <row r="68" spans="1:28" ht="18.75" x14ac:dyDescent="0.2">
      <c r="A68" s="107" t="s">
        <v>77</v>
      </c>
      <c r="B68" s="107"/>
      <c r="C68" s="107"/>
      <c r="E68" s="108">
        <v>257500</v>
      </c>
      <c r="F68" s="108"/>
      <c r="G68" s="22"/>
      <c r="H68" s="28">
        <v>4249656465</v>
      </c>
      <c r="I68" s="22"/>
      <c r="J68" s="28">
        <v>4806134165.25</v>
      </c>
      <c r="K68" s="22"/>
      <c r="L68" s="29">
        <v>0</v>
      </c>
      <c r="M68" s="25"/>
      <c r="N68" s="29">
        <v>0</v>
      </c>
      <c r="O68" s="25"/>
      <c r="P68" s="29">
        <v>0</v>
      </c>
      <c r="Q68" s="22"/>
      <c r="R68" s="30">
        <v>0</v>
      </c>
      <c r="S68" s="22"/>
      <c r="T68" s="29">
        <v>257500</v>
      </c>
      <c r="U68" s="25"/>
      <c r="V68" s="29">
        <v>16430</v>
      </c>
      <c r="W68" s="22"/>
      <c r="X68" s="28">
        <v>4249656465</v>
      </c>
      <c r="Y68" s="22"/>
      <c r="Z68" s="28">
        <v>4198021495.75</v>
      </c>
      <c r="AB68" s="48">
        <f t="shared" si="0"/>
        <v>3.7353330582985656E-3</v>
      </c>
    </row>
    <row r="69" spans="1:28" ht="18.75" x14ac:dyDescent="0.2">
      <c r="A69" s="107" t="s">
        <v>78</v>
      </c>
      <c r="B69" s="107"/>
      <c r="C69" s="107"/>
      <c r="E69" s="108">
        <v>447253</v>
      </c>
      <c r="F69" s="108"/>
      <c r="G69" s="22"/>
      <c r="H69" s="28">
        <v>5023261418</v>
      </c>
      <c r="I69" s="22"/>
      <c r="J69" s="28">
        <v>7313753701.4287996</v>
      </c>
      <c r="K69" s="22"/>
      <c r="L69" s="29">
        <v>0</v>
      </c>
      <c r="M69" s="25"/>
      <c r="N69" s="29">
        <v>0</v>
      </c>
      <c r="O69" s="25"/>
      <c r="P69" s="29">
        <v>0</v>
      </c>
      <c r="Q69" s="22"/>
      <c r="R69" s="30">
        <v>0</v>
      </c>
      <c r="S69" s="22"/>
      <c r="T69" s="29">
        <v>447253</v>
      </c>
      <c r="U69" s="25"/>
      <c r="V69" s="29">
        <v>13460</v>
      </c>
      <c r="W69" s="22"/>
      <c r="X69" s="28">
        <v>5023261418</v>
      </c>
      <c r="Y69" s="22"/>
      <c r="Z69" s="28">
        <v>5973490583.8126001</v>
      </c>
      <c r="AB69" s="48">
        <f t="shared" si="0"/>
        <v>5.3151173412855678E-3</v>
      </c>
    </row>
    <row r="70" spans="1:28" ht="18.75" x14ac:dyDescent="0.2">
      <c r="A70" s="107" t="s">
        <v>79</v>
      </c>
      <c r="B70" s="107"/>
      <c r="C70" s="107"/>
      <c r="E70" s="108">
        <v>2457000</v>
      </c>
      <c r="F70" s="108"/>
      <c r="G70" s="22"/>
      <c r="H70" s="28">
        <v>21215630194</v>
      </c>
      <c r="I70" s="22"/>
      <c r="J70" s="28">
        <v>23209830352.799999</v>
      </c>
      <c r="K70" s="22"/>
      <c r="L70" s="29">
        <v>0</v>
      </c>
      <c r="M70" s="25"/>
      <c r="N70" s="29">
        <v>0</v>
      </c>
      <c r="O70" s="25"/>
      <c r="P70" s="29">
        <v>-1228501</v>
      </c>
      <c r="Q70" s="22"/>
      <c r="R70" s="28">
        <v>10236366687</v>
      </c>
      <c r="S70" s="22"/>
      <c r="T70" s="29">
        <v>1228499</v>
      </c>
      <c r="U70" s="25"/>
      <c r="V70" s="29">
        <v>7670</v>
      </c>
      <c r="W70" s="22"/>
      <c r="X70" s="28">
        <v>10607806474</v>
      </c>
      <c r="Y70" s="22"/>
      <c r="Z70" s="28">
        <v>9349750729.9391003</v>
      </c>
      <c r="AB70" s="48">
        <f t="shared" si="0"/>
        <v>8.3192601618999624E-3</v>
      </c>
    </row>
    <row r="71" spans="1:28" ht="18.75" x14ac:dyDescent="0.2">
      <c r="A71" s="107" t="s">
        <v>80</v>
      </c>
      <c r="B71" s="107"/>
      <c r="C71" s="107"/>
      <c r="E71" s="108">
        <v>13400000</v>
      </c>
      <c r="F71" s="108"/>
      <c r="G71" s="22"/>
      <c r="H71" s="28">
        <v>17655770501</v>
      </c>
      <c r="I71" s="22"/>
      <c r="J71" s="28">
        <v>21393936562</v>
      </c>
      <c r="K71" s="22"/>
      <c r="L71" s="29">
        <v>0</v>
      </c>
      <c r="M71" s="25"/>
      <c r="N71" s="29">
        <v>0</v>
      </c>
      <c r="O71" s="25"/>
      <c r="P71" s="29">
        <v>0</v>
      </c>
      <c r="Q71" s="22"/>
      <c r="R71" s="30">
        <v>0</v>
      </c>
      <c r="S71" s="22"/>
      <c r="T71" s="29">
        <v>13400000</v>
      </c>
      <c r="U71" s="25"/>
      <c r="V71" s="29">
        <v>1295</v>
      </c>
      <c r="W71" s="22"/>
      <c r="X71" s="28">
        <v>17655770501</v>
      </c>
      <c r="Y71" s="22"/>
      <c r="Z71" s="28">
        <v>17218861310</v>
      </c>
      <c r="AB71" s="48">
        <f t="shared" si="0"/>
        <v>1.532107016188833E-2</v>
      </c>
    </row>
    <row r="72" spans="1:28" ht="18.75" x14ac:dyDescent="0.2">
      <c r="A72" s="107" t="s">
        <v>81</v>
      </c>
      <c r="B72" s="107"/>
      <c r="C72" s="107"/>
      <c r="E72" s="108">
        <v>360000</v>
      </c>
      <c r="F72" s="108"/>
      <c r="G72" s="22"/>
      <c r="H72" s="28">
        <v>3511745772</v>
      </c>
      <c r="I72" s="22"/>
      <c r="J72" s="28">
        <v>4643823600</v>
      </c>
      <c r="K72" s="22"/>
      <c r="L72" s="29">
        <v>0</v>
      </c>
      <c r="M72" s="25"/>
      <c r="N72" s="29">
        <v>0</v>
      </c>
      <c r="O72" s="25"/>
      <c r="P72" s="29">
        <v>0</v>
      </c>
      <c r="Q72" s="22"/>
      <c r="R72" s="30">
        <v>0</v>
      </c>
      <c r="S72" s="22"/>
      <c r="T72" s="29">
        <v>360000</v>
      </c>
      <c r="U72" s="25"/>
      <c r="V72" s="29">
        <v>11720</v>
      </c>
      <c r="W72" s="22"/>
      <c r="X72" s="28">
        <v>3511745772</v>
      </c>
      <c r="Y72" s="22"/>
      <c r="Z72" s="28">
        <v>4186585584</v>
      </c>
      <c r="AB72" s="48">
        <f t="shared" si="0"/>
        <v>3.7251575650918715E-3</v>
      </c>
    </row>
    <row r="73" spans="1:28" ht="18.75" x14ac:dyDescent="0.2">
      <c r="A73" s="107" t="s">
        <v>82</v>
      </c>
      <c r="B73" s="107"/>
      <c r="C73" s="107"/>
      <c r="E73" s="108">
        <v>3482565</v>
      </c>
      <c r="F73" s="108"/>
      <c r="G73" s="22"/>
      <c r="H73" s="28">
        <v>15517656968</v>
      </c>
      <c r="I73" s="22"/>
      <c r="J73" s="28">
        <v>28025279105.380501</v>
      </c>
      <c r="K73" s="22"/>
      <c r="L73" s="29">
        <v>0</v>
      </c>
      <c r="M73" s="25"/>
      <c r="N73" s="29">
        <v>0</v>
      </c>
      <c r="O73" s="25"/>
      <c r="P73" s="29">
        <v>-982565</v>
      </c>
      <c r="Q73" s="22"/>
      <c r="R73" s="28">
        <v>7291329132</v>
      </c>
      <c r="S73" s="22"/>
      <c r="T73" s="29">
        <v>2500000</v>
      </c>
      <c r="U73" s="25"/>
      <c r="V73" s="29">
        <v>7620</v>
      </c>
      <c r="W73" s="22"/>
      <c r="X73" s="28">
        <v>11139531478</v>
      </c>
      <c r="Y73" s="22"/>
      <c r="Z73" s="28">
        <v>18902743500</v>
      </c>
      <c r="AB73" s="48">
        <f t="shared" si="0"/>
        <v>1.6819361873103941E-2</v>
      </c>
    </row>
    <row r="74" spans="1:28" ht="18.75" x14ac:dyDescent="0.2">
      <c r="A74" s="109" t="s">
        <v>83</v>
      </c>
      <c r="B74" s="109"/>
      <c r="C74" s="109"/>
      <c r="D74" s="10"/>
      <c r="E74" s="108">
        <v>4000000</v>
      </c>
      <c r="F74" s="110"/>
      <c r="G74" s="22"/>
      <c r="H74" s="31">
        <v>16673786696</v>
      </c>
      <c r="I74" s="22"/>
      <c r="J74" s="31">
        <v>29490264400</v>
      </c>
      <c r="K74" s="22"/>
      <c r="L74" s="32">
        <v>0</v>
      </c>
      <c r="M74" s="25"/>
      <c r="N74" s="32">
        <v>0</v>
      </c>
      <c r="O74" s="25"/>
      <c r="P74" s="32">
        <v>-1000000</v>
      </c>
      <c r="Q74" s="22"/>
      <c r="R74" s="31">
        <v>7382488831</v>
      </c>
      <c r="S74" s="22"/>
      <c r="T74" s="32">
        <v>3000000</v>
      </c>
      <c r="U74" s="25"/>
      <c r="V74" s="32">
        <v>6780</v>
      </c>
      <c r="W74" s="22"/>
      <c r="X74" s="31">
        <v>12505340021</v>
      </c>
      <c r="Y74" s="22"/>
      <c r="Z74" s="31">
        <v>20182771800</v>
      </c>
      <c r="AB74" s="48">
        <f t="shared" ref="AB74" si="1">Z74/$AF$8</f>
        <v>1.7958310787345624E-2</v>
      </c>
    </row>
    <row r="75" spans="1:28" s="11" customFormat="1" ht="21" x14ac:dyDescent="0.2">
      <c r="A75" s="111"/>
      <c r="B75" s="111"/>
      <c r="C75" s="111"/>
      <c r="D75" s="111"/>
      <c r="E75" s="33"/>
      <c r="F75" s="34"/>
      <c r="G75" s="33"/>
      <c r="H75" s="35">
        <f>SUM(H9:H74)</f>
        <v>778308756396</v>
      </c>
      <c r="I75" s="33"/>
      <c r="J75" s="35">
        <f>SUM(J9:J74)</f>
        <v>1157558552451.2517</v>
      </c>
      <c r="K75" s="33"/>
      <c r="L75" s="36"/>
      <c r="M75" s="37"/>
      <c r="N75" s="36"/>
      <c r="O75" s="37"/>
      <c r="P75" s="36"/>
      <c r="Q75" s="33"/>
      <c r="R75" s="35">
        <f>SUM(R9:R74)</f>
        <v>151511661186</v>
      </c>
      <c r="S75" s="33"/>
      <c r="T75" s="34"/>
      <c r="U75" s="38"/>
      <c r="V75" s="34"/>
      <c r="W75" s="33"/>
      <c r="X75" s="35">
        <f>SUM(X9:X74)</f>
        <v>656466497346</v>
      </c>
      <c r="Y75" s="33"/>
      <c r="Z75" s="35">
        <f>SUM(Z9:Z74)</f>
        <v>878405095060.13306</v>
      </c>
      <c r="AB75" s="49">
        <f>SUM(AB9:AB74)</f>
        <v>0.78159094551511232</v>
      </c>
    </row>
    <row r="77" spans="1:28" s="39" customFormat="1" ht="17.25" customHeight="1" x14ac:dyDescent="0.2">
      <c r="AB77" s="93"/>
    </row>
    <row r="78" spans="1:28" s="39" customFormat="1" x14ac:dyDescent="0.2">
      <c r="AB78" s="93"/>
    </row>
    <row r="79" spans="1:28" s="39" customFormat="1" x14ac:dyDescent="0.2">
      <c r="H79" s="41">
        <v>747415956396</v>
      </c>
      <c r="J79" s="40">
        <v>1157558552451.2515</v>
      </c>
      <c r="AB79" s="93"/>
    </row>
    <row r="80" spans="1:28" s="39" customFormat="1" x14ac:dyDescent="0.2">
      <c r="H80" s="41">
        <v>30892800000</v>
      </c>
      <c r="X80" s="41">
        <v>625573697346</v>
      </c>
      <c r="AB80" s="93"/>
    </row>
    <row r="81" spans="8:28" s="39" customFormat="1" x14ac:dyDescent="0.2">
      <c r="R81" s="41">
        <v>151511661186</v>
      </c>
      <c r="X81" s="41">
        <v>30892800000</v>
      </c>
      <c r="Z81" s="41">
        <v>878405095060</v>
      </c>
      <c r="AB81" s="93"/>
    </row>
    <row r="82" spans="8:28" s="39" customFormat="1" x14ac:dyDescent="0.2">
      <c r="H82" s="41">
        <f>H75-H79-H80</f>
        <v>0</v>
      </c>
      <c r="J82" s="41">
        <f>J75-J79</f>
        <v>0</v>
      </c>
      <c r="X82" s="41">
        <f>SUM(X80:X81)</f>
        <v>656466497346</v>
      </c>
      <c r="Z82" s="41"/>
      <c r="AB82" s="93"/>
    </row>
    <row r="83" spans="8:28" s="39" customFormat="1" x14ac:dyDescent="0.2">
      <c r="X83" s="41"/>
      <c r="Z83" s="41">
        <f>Z75-Z81</f>
        <v>0.133056640625</v>
      </c>
      <c r="AB83" s="93"/>
    </row>
    <row r="84" spans="8:28" s="39" customFormat="1" x14ac:dyDescent="0.2">
      <c r="R84" s="42">
        <f>R75-R81</f>
        <v>0</v>
      </c>
      <c r="AB84" s="93"/>
    </row>
    <row r="85" spans="8:28" s="39" customFormat="1" x14ac:dyDescent="0.2">
      <c r="X85" s="41">
        <f>X82-X75</f>
        <v>0</v>
      </c>
      <c r="AB85" s="93"/>
    </row>
    <row r="86" spans="8:28" s="39" customFormat="1" x14ac:dyDescent="0.2">
      <c r="AB86" s="93"/>
    </row>
    <row r="87" spans="8:28" s="39" customFormat="1" x14ac:dyDescent="0.2">
      <c r="AB87" s="93"/>
    </row>
    <row r="88" spans="8:28" s="39" customFormat="1" x14ac:dyDescent="0.2">
      <c r="AB88" s="93"/>
    </row>
    <row r="89" spans="8:28" s="91" customFormat="1" x14ac:dyDescent="0.2">
      <c r="AB89" s="98"/>
    </row>
    <row r="90" spans="8:28" s="91" customFormat="1" x14ac:dyDescent="0.2">
      <c r="AB90" s="98"/>
    </row>
    <row r="91" spans="8:28" s="91" customFormat="1" x14ac:dyDescent="0.2">
      <c r="AB91" s="98"/>
    </row>
    <row r="92" spans="8:28" s="91" customFormat="1" x14ac:dyDescent="0.2">
      <c r="AB92" s="98"/>
    </row>
    <row r="93" spans="8:28" s="91" customFormat="1" x14ac:dyDescent="0.2">
      <c r="AB93" s="98"/>
    </row>
    <row r="94" spans="8:28" s="91" customFormat="1" x14ac:dyDescent="0.2">
      <c r="AB94" s="98"/>
    </row>
    <row r="95" spans="8:28" x14ac:dyDescent="0.2"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</sheetData>
  <mergeCells count="14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72:C72"/>
    <mergeCell ref="E72:F72"/>
    <mergeCell ref="A73:C73"/>
    <mergeCell ref="E73:F73"/>
    <mergeCell ref="A74:C74"/>
    <mergeCell ref="E74:F74"/>
    <mergeCell ref="A75:D75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S23" sqref="S23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5.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25" ht="25.5" x14ac:dyDescent="0.2">
      <c r="A2" s="105" t="s">
        <v>122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5" ht="25.5" x14ac:dyDescent="0.2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5" spans="1:25" ht="24" x14ac:dyDescent="0.2">
      <c r="A5" s="115" t="s">
        <v>209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</row>
    <row r="7" spans="1:25" ht="21" x14ac:dyDescent="0.2">
      <c r="E7" s="113" t="s">
        <v>140</v>
      </c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Y7" s="2" t="s">
        <v>141</v>
      </c>
    </row>
    <row r="8" spans="1:25" ht="42" x14ac:dyDescent="0.2">
      <c r="A8" s="43"/>
      <c r="C8" s="2" t="s">
        <v>210</v>
      </c>
      <c r="E8" s="9" t="s">
        <v>88</v>
      </c>
      <c r="F8" s="3"/>
      <c r="G8" s="9" t="s">
        <v>12</v>
      </c>
      <c r="H8" s="3"/>
      <c r="I8" s="9" t="s">
        <v>87</v>
      </c>
      <c r="J8" s="3"/>
      <c r="K8" s="9" t="s">
        <v>211</v>
      </c>
      <c r="L8" s="3"/>
      <c r="M8" s="9" t="s">
        <v>212</v>
      </c>
      <c r="N8" s="3"/>
      <c r="O8" s="9" t="s">
        <v>213</v>
      </c>
      <c r="P8" s="3"/>
      <c r="Q8" s="9" t="s">
        <v>214</v>
      </c>
      <c r="R8" s="3"/>
      <c r="S8" s="9" t="s">
        <v>215</v>
      </c>
      <c r="T8" s="3"/>
      <c r="U8" s="9" t="s">
        <v>216</v>
      </c>
      <c r="V8" s="3"/>
      <c r="W8" s="9" t="s">
        <v>217</v>
      </c>
      <c r="Y8" s="9" t="s">
        <v>217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85"/>
  <sheetViews>
    <sheetView rightToLeft="1" topLeftCell="A51" workbookViewId="0">
      <selection activeCell="A68" sqref="A68:XFD77"/>
    </sheetView>
  </sheetViews>
  <sheetFormatPr defaultRowHeight="12.75" x14ac:dyDescent="0.2"/>
  <cols>
    <col min="1" max="1" width="27.5703125" bestFit="1" customWidth="1"/>
    <col min="2" max="2" width="1.28515625" customWidth="1"/>
    <col min="3" max="3" width="13.5703125" bestFit="1" customWidth="1"/>
    <col min="4" max="4" width="1.28515625" customWidth="1"/>
    <col min="5" max="5" width="18.5703125" bestFit="1" customWidth="1"/>
    <col min="6" max="6" width="1.28515625" customWidth="1"/>
    <col min="7" max="7" width="18.7109375" bestFit="1" customWidth="1"/>
    <col min="8" max="8" width="1.28515625" customWidth="1"/>
    <col min="9" max="9" width="19" bestFit="1" customWidth="1"/>
    <col min="10" max="10" width="1.28515625" customWidth="1"/>
    <col min="11" max="11" width="13.5703125" bestFit="1" customWidth="1"/>
    <col min="12" max="12" width="1.28515625" customWidth="1"/>
    <col min="13" max="13" width="18.5703125" bestFit="1" customWidth="1"/>
    <col min="14" max="14" width="1.28515625" customWidth="1"/>
    <col min="15" max="15" width="18" bestFit="1" customWidth="1"/>
    <col min="16" max="16" width="1.28515625" customWidth="1"/>
    <col min="17" max="17" width="16" customWidth="1"/>
    <col min="18" max="18" width="1.28515625" customWidth="1"/>
    <col min="19" max="19" width="0.28515625" customWidth="1"/>
  </cols>
  <sheetData>
    <row r="1" spans="1:18" ht="25.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8" ht="25.5" x14ac:dyDescent="0.2">
      <c r="A2" s="105" t="s">
        <v>122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spans="1:18" ht="25.5" x14ac:dyDescent="0.2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5" spans="1:18" ht="24" x14ac:dyDescent="0.2">
      <c r="A5" s="115" t="s">
        <v>218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1:18" ht="21" x14ac:dyDescent="0.2">
      <c r="A6" s="111"/>
      <c r="C6" s="113" t="s">
        <v>140</v>
      </c>
      <c r="D6" s="113"/>
      <c r="E6" s="113"/>
      <c r="F6" s="113"/>
      <c r="G6" s="113"/>
      <c r="H6" s="113"/>
      <c r="I6" s="111"/>
      <c r="K6" s="113" t="s">
        <v>141</v>
      </c>
      <c r="L6" s="113"/>
      <c r="M6" s="113"/>
      <c r="N6" s="113"/>
      <c r="O6" s="113"/>
      <c r="P6" s="113"/>
      <c r="Q6" s="111"/>
      <c r="R6" s="111"/>
    </row>
    <row r="7" spans="1:18" ht="42" x14ac:dyDescent="0.2">
      <c r="A7" s="111"/>
      <c r="C7" s="9" t="s">
        <v>12</v>
      </c>
      <c r="D7" s="3"/>
      <c r="E7" s="9" t="s">
        <v>14</v>
      </c>
      <c r="F7" s="3"/>
      <c r="G7" s="9" t="s">
        <v>207</v>
      </c>
      <c r="H7" s="3"/>
      <c r="I7" s="68" t="s">
        <v>219</v>
      </c>
      <c r="K7" s="9" t="s">
        <v>12</v>
      </c>
      <c r="L7" s="3"/>
      <c r="M7" s="9" t="s">
        <v>14</v>
      </c>
      <c r="N7" s="3"/>
      <c r="O7" s="9" t="s">
        <v>207</v>
      </c>
      <c r="P7" s="3"/>
      <c r="Q7" s="131" t="s">
        <v>219</v>
      </c>
      <c r="R7" s="131"/>
    </row>
    <row r="8" spans="1:18" ht="18.75" x14ac:dyDescent="0.2">
      <c r="A8" s="52" t="s">
        <v>55</v>
      </c>
      <c r="C8" s="23">
        <v>4580</v>
      </c>
      <c r="D8" s="22"/>
      <c r="E8" s="23">
        <v>155197973</v>
      </c>
      <c r="F8" s="22"/>
      <c r="G8" s="23">
        <v>2425375799</v>
      </c>
      <c r="H8" s="22"/>
      <c r="I8" s="67">
        <f>E8-G8</f>
        <v>-2270177826</v>
      </c>
      <c r="J8" s="22"/>
      <c r="K8" s="23">
        <v>4580</v>
      </c>
      <c r="L8" s="22"/>
      <c r="M8" s="23">
        <v>155197973</v>
      </c>
      <c r="N8" s="22"/>
      <c r="O8" s="23">
        <v>143154796</v>
      </c>
      <c r="P8" s="22"/>
      <c r="Q8" s="129">
        <f>M8-O8</f>
        <v>12043177</v>
      </c>
      <c r="R8" s="129"/>
    </row>
    <row r="9" spans="1:18" ht="18.75" x14ac:dyDescent="0.2">
      <c r="A9" s="6" t="s">
        <v>36</v>
      </c>
      <c r="C9" s="28">
        <v>10000000</v>
      </c>
      <c r="D9" s="22"/>
      <c r="E9" s="28">
        <v>15052735900</v>
      </c>
      <c r="F9" s="22"/>
      <c r="G9" s="28">
        <v>16541140900</v>
      </c>
      <c r="H9" s="22"/>
      <c r="I9" s="67">
        <f t="shared" ref="I9:I64" si="0">E9-G9</f>
        <v>-1488405000</v>
      </c>
      <c r="J9" s="22"/>
      <c r="K9" s="28">
        <v>10000000</v>
      </c>
      <c r="L9" s="22"/>
      <c r="M9" s="28">
        <v>15052735900</v>
      </c>
      <c r="N9" s="22"/>
      <c r="O9" s="28">
        <v>18237922600</v>
      </c>
      <c r="P9" s="22"/>
      <c r="Q9" s="129">
        <f t="shared" ref="Q9:Q64" si="1">M9-O9</f>
        <v>-3185186700</v>
      </c>
      <c r="R9" s="129"/>
    </row>
    <row r="10" spans="1:18" ht="18.75" x14ac:dyDescent="0.2">
      <c r="A10" s="6" t="s">
        <v>83</v>
      </c>
      <c r="C10" s="28">
        <v>3000000</v>
      </c>
      <c r="D10" s="22"/>
      <c r="E10" s="28">
        <v>20182771800</v>
      </c>
      <c r="F10" s="22"/>
      <c r="G10" s="28">
        <v>22514606300</v>
      </c>
      <c r="H10" s="22"/>
      <c r="I10" s="67">
        <f t="shared" si="0"/>
        <v>-2331834500</v>
      </c>
      <c r="J10" s="22"/>
      <c r="K10" s="28">
        <v>3000000</v>
      </c>
      <c r="L10" s="22"/>
      <c r="M10" s="28">
        <v>20182771800</v>
      </c>
      <c r="N10" s="22"/>
      <c r="O10" s="28">
        <v>20926974300</v>
      </c>
      <c r="P10" s="22"/>
      <c r="Q10" s="129">
        <f t="shared" si="1"/>
        <v>-744202500</v>
      </c>
      <c r="R10" s="129"/>
    </row>
    <row r="11" spans="1:18" ht="18.75" x14ac:dyDescent="0.2">
      <c r="A11" s="6" t="s">
        <v>77</v>
      </c>
      <c r="C11" s="28">
        <v>257500</v>
      </c>
      <c r="D11" s="22"/>
      <c r="E11" s="28">
        <v>4198021495</v>
      </c>
      <c r="F11" s="22"/>
      <c r="G11" s="28">
        <v>4806134165</v>
      </c>
      <c r="H11" s="22"/>
      <c r="I11" s="67">
        <f t="shared" si="0"/>
        <v>-608112670</v>
      </c>
      <c r="J11" s="22"/>
      <c r="K11" s="28">
        <v>257500</v>
      </c>
      <c r="L11" s="22"/>
      <c r="M11" s="28">
        <v>4198021495</v>
      </c>
      <c r="N11" s="22"/>
      <c r="O11" s="28">
        <v>5176623060</v>
      </c>
      <c r="P11" s="22"/>
      <c r="Q11" s="129">
        <f t="shared" si="1"/>
        <v>-978601565</v>
      </c>
      <c r="R11" s="129"/>
    </row>
    <row r="12" spans="1:18" ht="18.75" x14ac:dyDescent="0.2">
      <c r="A12" s="6" t="s">
        <v>71</v>
      </c>
      <c r="C12" s="28">
        <v>2000000</v>
      </c>
      <c r="D12" s="22"/>
      <c r="E12" s="28">
        <v>27188198000</v>
      </c>
      <c r="F12" s="22"/>
      <c r="G12" s="28">
        <v>32363588398</v>
      </c>
      <c r="H12" s="22"/>
      <c r="I12" s="67">
        <f t="shared" si="0"/>
        <v>-5175390398</v>
      </c>
      <c r="J12" s="22"/>
      <c r="K12" s="28">
        <v>2000000</v>
      </c>
      <c r="L12" s="22"/>
      <c r="M12" s="28">
        <v>27188198000</v>
      </c>
      <c r="N12" s="22"/>
      <c r="O12" s="28">
        <v>23241862600</v>
      </c>
      <c r="P12" s="22"/>
      <c r="Q12" s="129">
        <f t="shared" si="1"/>
        <v>3946335400</v>
      </c>
      <c r="R12" s="129"/>
    </row>
    <row r="13" spans="1:18" ht="18.75" x14ac:dyDescent="0.2">
      <c r="A13" s="6" t="s">
        <v>46</v>
      </c>
      <c r="C13" s="28">
        <v>2694999</v>
      </c>
      <c r="D13" s="22"/>
      <c r="E13" s="28">
        <v>23505924921</v>
      </c>
      <c r="F13" s="22"/>
      <c r="G13" s="28">
        <v>27410208511</v>
      </c>
      <c r="H13" s="22"/>
      <c r="I13" s="67">
        <f t="shared" si="0"/>
        <v>-3904283590</v>
      </c>
      <c r="J13" s="22"/>
      <c r="K13" s="28">
        <v>2694999</v>
      </c>
      <c r="L13" s="22"/>
      <c r="M13" s="28">
        <v>23505924921</v>
      </c>
      <c r="N13" s="22"/>
      <c r="O13" s="28">
        <v>26686099479</v>
      </c>
      <c r="P13" s="22"/>
      <c r="Q13" s="129">
        <f t="shared" si="1"/>
        <v>-3180174558</v>
      </c>
      <c r="R13" s="129"/>
    </row>
    <row r="14" spans="1:18" ht="18.75" x14ac:dyDescent="0.2">
      <c r="A14" s="6" t="s">
        <v>65</v>
      </c>
      <c r="C14" s="28">
        <v>400000</v>
      </c>
      <c r="D14" s="22"/>
      <c r="E14" s="28">
        <v>1894441884</v>
      </c>
      <c r="F14" s="22"/>
      <c r="G14" s="28">
        <v>1930560512</v>
      </c>
      <c r="H14" s="22"/>
      <c r="I14" s="67">
        <f t="shared" si="0"/>
        <v>-36118628</v>
      </c>
      <c r="J14" s="22"/>
      <c r="K14" s="28">
        <v>400000</v>
      </c>
      <c r="L14" s="22"/>
      <c r="M14" s="28">
        <v>1894441884</v>
      </c>
      <c r="N14" s="22"/>
      <c r="O14" s="28">
        <v>1894194981</v>
      </c>
      <c r="P14" s="22"/>
      <c r="Q14" s="129">
        <f t="shared" si="1"/>
        <v>246903</v>
      </c>
      <c r="R14" s="129"/>
    </row>
    <row r="15" spans="1:18" ht="18.75" x14ac:dyDescent="0.2">
      <c r="A15" s="6" t="s">
        <v>82</v>
      </c>
      <c r="C15" s="28">
        <v>2500000</v>
      </c>
      <c r="D15" s="22"/>
      <c r="E15" s="28">
        <v>18902743500</v>
      </c>
      <c r="F15" s="22"/>
      <c r="G15" s="28">
        <v>20800753155</v>
      </c>
      <c r="H15" s="22"/>
      <c r="I15" s="67">
        <f t="shared" si="0"/>
        <v>-1898009655</v>
      </c>
      <c r="J15" s="22"/>
      <c r="K15" s="28">
        <v>2500000</v>
      </c>
      <c r="L15" s="22"/>
      <c r="M15" s="28">
        <v>18902743500</v>
      </c>
      <c r="N15" s="22"/>
      <c r="O15" s="28">
        <v>18381801814</v>
      </c>
      <c r="P15" s="22"/>
      <c r="Q15" s="129">
        <f>M15-O15</f>
        <v>520941686</v>
      </c>
      <c r="R15" s="129"/>
    </row>
    <row r="16" spans="1:18" ht="18.75" x14ac:dyDescent="0.2">
      <c r="A16" s="6" t="s">
        <v>19</v>
      </c>
      <c r="C16" s="28">
        <v>40000000</v>
      </c>
      <c r="D16" s="22"/>
      <c r="E16" s="28">
        <v>20083544800</v>
      </c>
      <c r="F16" s="22"/>
      <c r="G16" s="28">
        <v>24290769600</v>
      </c>
      <c r="H16" s="22"/>
      <c r="I16" s="67">
        <f t="shared" si="0"/>
        <v>-4207224800</v>
      </c>
      <c r="J16" s="22"/>
      <c r="K16" s="28">
        <v>40000000</v>
      </c>
      <c r="L16" s="22"/>
      <c r="M16" s="28">
        <v>20083544800</v>
      </c>
      <c r="N16" s="22"/>
      <c r="O16" s="28">
        <v>24846440800</v>
      </c>
      <c r="P16" s="22"/>
      <c r="Q16" s="129">
        <f t="shared" si="1"/>
        <v>-4762896000</v>
      </c>
      <c r="R16" s="129"/>
    </row>
    <row r="17" spans="1:18" ht="18.75" x14ac:dyDescent="0.2">
      <c r="A17" s="6" t="s">
        <v>74</v>
      </c>
      <c r="C17" s="28">
        <v>3000000</v>
      </c>
      <c r="D17" s="22"/>
      <c r="E17" s="28">
        <v>24350305800</v>
      </c>
      <c r="F17" s="22"/>
      <c r="G17" s="28">
        <v>27535492500</v>
      </c>
      <c r="H17" s="22"/>
      <c r="I17" s="67">
        <f t="shared" si="0"/>
        <v>-3185186700</v>
      </c>
      <c r="J17" s="22"/>
      <c r="K17" s="28">
        <v>3000000</v>
      </c>
      <c r="L17" s="22"/>
      <c r="M17" s="28">
        <v>24350305800</v>
      </c>
      <c r="N17" s="22"/>
      <c r="O17" s="28">
        <v>26255464200</v>
      </c>
      <c r="P17" s="22"/>
      <c r="Q17" s="129">
        <f t="shared" si="1"/>
        <v>-1905158400</v>
      </c>
      <c r="R17" s="129"/>
    </row>
    <row r="18" spans="1:18" ht="18.75" x14ac:dyDescent="0.2">
      <c r="A18" s="6" t="s">
        <v>22</v>
      </c>
      <c r="C18" s="28">
        <v>20000000</v>
      </c>
      <c r="D18" s="22"/>
      <c r="E18" s="28">
        <v>25084585600</v>
      </c>
      <c r="F18" s="22"/>
      <c r="G18" s="28">
        <v>29232276232</v>
      </c>
      <c r="H18" s="22"/>
      <c r="I18" s="67">
        <f t="shared" si="0"/>
        <v>-4147690632</v>
      </c>
      <c r="J18" s="22"/>
      <c r="K18" s="28">
        <v>20000000</v>
      </c>
      <c r="L18" s="22"/>
      <c r="M18" s="28">
        <v>25084585600</v>
      </c>
      <c r="N18" s="22"/>
      <c r="O18" s="28">
        <v>29311655846</v>
      </c>
      <c r="P18" s="22"/>
      <c r="Q18" s="129">
        <f t="shared" si="1"/>
        <v>-4227070246</v>
      </c>
      <c r="R18" s="129"/>
    </row>
    <row r="19" spans="1:18" ht="18.75" x14ac:dyDescent="0.2">
      <c r="A19" s="6" t="s">
        <v>56</v>
      </c>
      <c r="C19" s="28">
        <v>4710000</v>
      </c>
      <c r="D19" s="22"/>
      <c r="E19" s="28">
        <v>54166927803</v>
      </c>
      <c r="F19" s="22"/>
      <c r="G19" s="28">
        <v>57064554657</v>
      </c>
      <c r="H19" s="22"/>
      <c r="I19" s="67">
        <f t="shared" si="0"/>
        <v>-2897626854</v>
      </c>
      <c r="J19" s="22"/>
      <c r="K19" s="28">
        <v>4710000</v>
      </c>
      <c r="L19" s="22"/>
      <c r="M19" s="28">
        <v>54166927803</v>
      </c>
      <c r="N19" s="22"/>
      <c r="O19" s="28">
        <v>62485921034</v>
      </c>
      <c r="P19" s="22"/>
      <c r="Q19" s="129">
        <f t="shared" si="1"/>
        <v>-8318993231</v>
      </c>
      <c r="R19" s="129"/>
    </row>
    <row r="20" spans="1:18" ht="18.75" x14ac:dyDescent="0.2">
      <c r="A20" s="6" t="s">
        <v>44</v>
      </c>
      <c r="C20" s="28">
        <v>2400000</v>
      </c>
      <c r="D20" s="22"/>
      <c r="E20" s="28">
        <v>36793371600</v>
      </c>
      <c r="F20" s="22"/>
      <c r="G20" s="28">
        <v>35435946240</v>
      </c>
      <c r="H20" s="22"/>
      <c r="I20" s="67">
        <f t="shared" si="0"/>
        <v>1357425360</v>
      </c>
      <c r="J20" s="22"/>
      <c r="K20" s="28">
        <v>2400000</v>
      </c>
      <c r="L20" s="22"/>
      <c r="M20" s="28">
        <v>36793371600</v>
      </c>
      <c r="N20" s="22"/>
      <c r="O20" s="28">
        <v>44866480320</v>
      </c>
      <c r="P20" s="22"/>
      <c r="Q20" s="129">
        <f t="shared" si="1"/>
        <v>-8073108720</v>
      </c>
      <c r="R20" s="129"/>
    </row>
    <row r="21" spans="1:18" ht="18.75" x14ac:dyDescent="0.2">
      <c r="A21" s="6" t="s">
        <v>25</v>
      </c>
      <c r="C21" s="28">
        <v>1891700</v>
      </c>
      <c r="D21" s="22"/>
      <c r="E21" s="28">
        <v>3406895043</v>
      </c>
      <c r="F21" s="22"/>
      <c r="G21" s="28">
        <v>4874769381</v>
      </c>
      <c r="H21" s="22"/>
      <c r="I21" s="67">
        <f t="shared" si="0"/>
        <v>-1467874338</v>
      </c>
      <c r="J21" s="22"/>
      <c r="K21" s="28">
        <v>1891700</v>
      </c>
      <c r="L21" s="22"/>
      <c r="M21" s="28">
        <v>3406895043</v>
      </c>
      <c r="N21" s="22"/>
      <c r="O21" s="28">
        <v>5895899356</v>
      </c>
      <c r="P21" s="22"/>
      <c r="Q21" s="129">
        <f t="shared" si="1"/>
        <v>-2489004313</v>
      </c>
      <c r="R21" s="129"/>
    </row>
    <row r="22" spans="1:18" ht="18.75" x14ac:dyDescent="0.2">
      <c r="A22" s="6" t="s">
        <v>61</v>
      </c>
      <c r="C22" s="28">
        <v>2960706</v>
      </c>
      <c r="D22" s="22"/>
      <c r="E22" s="28">
        <v>6615970060</v>
      </c>
      <c r="F22" s="22"/>
      <c r="G22" s="28">
        <v>8092100403</v>
      </c>
      <c r="H22" s="22"/>
      <c r="I22" s="67">
        <f t="shared" si="0"/>
        <v>-1476130343</v>
      </c>
      <c r="J22" s="22"/>
      <c r="K22" s="28">
        <v>2960706</v>
      </c>
      <c r="L22" s="22"/>
      <c r="M22" s="28">
        <v>6615970060</v>
      </c>
      <c r="N22" s="22"/>
      <c r="O22" s="28">
        <v>8737075903</v>
      </c>
      <c r="P22" s="22"/>
      <c r="Q22" s="129">
        <f t="shared" si="1"/>
        <v>-2121105843</v>
      </c>
      <c r="R22" s="129"/>
    </row>
    <row r="23" spans="1:18" ht="18.75" x14ac:dyDescent="0.2">
      <c r="A23" s="6" t="s">
        <v>50</v>
      </c>
      <c r="C23" s="28">
        <v>600000</v>
      </c>
      <c r="D23" s="22"/>
      <c r="E23" s="28">
        <v>10585536360</v>
      </c>
      <c r="F23" s="22"/>
      <c r="G23" s="28">
        <v>14413714020</v>
      </c>
      <c r="H23" s="22"/>
      <c r="I23" s="67">
        <f t="shared" si="0"/>
        <v>-3828177660</v>
      </c>
      <c r="J23" s="22"/>
      <c r="K23" s="28">
        <v>600000</v>
      </c>
      <c r="L23" s="22"/>
      <c r="M23" s="28">
        <v>10585536360</v>
      </c>
      <c r="N23" s="22"/>
      <c r="O23" s="28">
        <v>12633581640</v>
      </c>
      <c r="P23" s="22"/>
      <c r="Q23" s="129">
        <f t="shared" si="1"/>
        <v>-2048045280</v>
      </c>
      <c r="R23" s="129"/>
    </row>
    <row r="24" spans="1:18" ht="18.75" x14ac:dyDescent="0.2">
      <c r="A24" s="6" t="s">
        <v>20</v>
      </c>
      <c r="C24" s="28">
        <v>1600000</v>
      </c>
      <c r="D24" s="22"/>
      <c r="E24" s="28">
        <v>23798603680</v>
      </c>
      <c r="F24" s="22"/>
      <c r="G24" s="28">
        <v>27465887701</v>
      </c>
      <c r="H24" s="22"/>
      <c r="I24" s="67">
        <f t="shared" si="0"/>
        <v>-3667284021</v>
      </c>
      <c r="J24" s="22"/>
      <c r="K24" s="28">
        <v>1600000</v>
      </c>
      <c r="L24" s="22"/>
      <c r="M24" s="28">
        <v>23798603680</v>
      </c>
      <c r="N24" s="22"/>
      <c r="O24" s="28">
        <v>27799436334</v>
      </c>
      <c r="P24" s="22"/>
      <c r="Q24" s="129">
        <f t="shared" si="1"/>
        <v>-4000832654</v>
      </c>
      <c r="R24" s="129"/>
    </row>
    <row r="25" spans="1:18" ht="18.75" x14ac:dyDescent="0.2">
      <c r="A25" s="6" t="s">
        <v>18</v>
      </c>
      <c r="C25" s="28">
        <v>2700000</v>
      </c>
      <c r="D25" s="22"/>
      <c r="E25" s="28">
        <v>19236146220</v>
      </c>
      <c r="F25" s="22"/>
      <c r="G25" s="28">
        <v>19807693740</v>
      </c>
      <c r="H25" s="22"/>
      <c r="I25" s="67">
        <f t="shared" si="0"/>
        <v>-571547520</v>
      </c>
      <c r="J25" s="22"/>
      <c r="K25" s="28">
        <v>2700000</v>
      </c>
      <c r="L25" s="22"/>
      <c r="M25" s="28">
        <v>19236146220</v>
      </c>
      <c r="N25" s="22"/>
      <c r="O25" s="28">
        <v>19700528580</v>
      </c>
      <c r="P25" s="22"/>
      <c r="Q25" s="129">
        <f t="shared" si="1"/>
        <v>-464382360</v>
      </c>
      <c r="R25" s="129"/>
    </row>
    <row r="26" spans="1:18" ht="18.75" x14ac:dyDescent="0.2">
      <c r="A26" s="6" t="s">
        <v>75</v>
      </c>
      <c r="C26" s="28">
        <v>100000</v>
      </c>
      <c r="D26" s="22"/>
      <c r="E26" s="28">
        <v>2033161230</v>
      </c>
      <c r="F26" s="22"/>
      <c r="G26" s="28">
        <v>2127426880</v>
      </c>
      <c r="H26" s="22"/>
      <c r="I26" s="67">
        <f t="shared" si="0"/>
        <v>-94265650</v>
      </c>
      <c r="J26" s="22"/>
      <c r="K26" s="28">
        <v>100000</v>
      </c>
      <c r="L26" s="22"/>
      <c r="M26" s="28">
        <v>2033161230</v>
      </c>
      <c r="N26" s="22"/>
      <c r="O26" s="28">
        <v>2149711609</v>
      </c>
      <c r="P26" s="22"/>
      <c r="Q26" s="129">
        <f t="shared" si="1"/>
        <v>-116550379</v>
      </c>
      <c r="R26" s="129"/>
    </row>
    <row r="27" spans="1:18" ht="18.75" x14ac:dyDescent="0.2">
      <c r="A27" s="6" t="s">
        <v>40</v>
      </c>
      <c r="C27" s="28">
        <v>900000</v>
      </c>
      <c r="D27" s="22"/>
      <c r="E27" s="28">
        <v>4429493280</v>
      </c>
      <c r="F27" s="22"/>
      <c r="G27" s="28">
        <v>4938527790</v>
      </c>
      <c r="H27" s="22"/>
      <c r="I27" s="67">
        <f t="shared" si="0"/>
        <v>-509034510</v>
      </c>
      <c r="J27" s="22"/>
      <c r="K27" s="28">
        <v>900000</v>
      </c>
      <c r="L27" s="22"/>
      <c r="M27" s="28">
        <v>4429493280</v>
      </c>
      <c r="N27" s="22"/>
      <c r="O27" s="28">
        <v>4965319080</v>
      </c>
      <c r="P27" s="22"/>
      <c r="Q27" s="129">
        <f t="shared" si="1"/>
        <v>-535825800</v>
      </c>
      <c r="R27" s="129"/>
    </row>
    <row r="28" spans="1:18" ht="18.75" x14ac:dyDescent="0.2">
      <c r="A28" s="6" t="s">
        <v>81</v>
      </c>
      <c r="C28" s="28">
        <v>360000</v>
      </c>
      <c r="D28" s="22"/>
      <c r="E28" s="28">
        <v>4186585584</v>
      </c>
      <c r="F28" s="22"/>
      <c r="G28" s="28">
        <v>4643823600</v>
      </c>
      <c r="H28" s="22"/>
      <c r="I28" s="67">
        <f t="shared" si="0"/>
        <v>-457238016</v>
      </c>
      <c r="J28" s="22"/>
      <c r="K28" s="28">
        <v>360000</v>
      </c>
      <c r="L28" s="22"/>
      <c r="M28" s="28">
        <v>4186585584</v>
      </c>
      <c r="N28" s="22"/>
      <c r="O28" s="28">
        <v>4543802784</v>
      </c>
      <c r="P28" s="22"/>
      <c r="Q28" s="129">
        <f t="shared" si="1"/>
        <v>-357217200</v>
      </c>
      <c r="R28" s="129"/>
    </row>
    <row r="29" spans="1:18" ht="18.75" x14ac:dyDescent="0.2">
      <c r="A29" s="6" t="s">
        <v>76</v>
      </c>
      <c r="C29" s="28">
        <v>600000</v>
      </c>
      <c r="D29" s="22"/>
      <c r="E29" s="28">
        <v>7703984280</v>
      </c>
      <c r="F29" s="22"/>
      <c r="G29" s="28">
        <v>9960406260</v>
      </c>
      <c r="H29" s="22"/>
      <c r="I29" s="67">
        <f t="shared" si="0"/>
        <v>-2256421980</v>
      </c>
      <c r="J29" s="22"/>
      <c r="K29" s="28">
        <v>600000</v>
      </c>
      <c r="L29" s="22"/>
      <c r="M29" s="28">
        <v>7703984280</v>
      </c>
      <c r="N29" s="22"/>
      <c r="O29" s="28">
        <v>10064741192</v>
      </c>
      <c r="P29" s="22"/>
      <c r="Q29" s="129">
        <f t="shared" si="1"/>
        <v>-2360756912</v>
      </c>
      <c r="R29" s="129"/>
    </row>
    <row r="30" spans="1:18" ht="18.75" x14ac:dyDescent="0.2">
      <c r="A30" s="6" t="s">
        <v>52</v>
      </c>
      <c r="C30" s="28">
        <v>1000000</v>
      </c>
      <c r="D30" s="22"/>
      <c r="E30" s="28">
        <v>2541203470</v>
      </c>
      <c r="F30" s="22"/>
      <c r="G30" s="28">
        <v>3887713860</v>
      </c>
      <c r="H30" s="22"/>
      <c r="I30" s="67">
        <f t="shared" si="0"/>
        <v>-1346510390</v>
      </c>
      <c r="J30" s="22"/>
      <c r="K30" s="28">
        <v>1000000</v>
      </c>
      <c r="L30" s="22"/>
      <c r="M30" s="28">
        <v>2541203470</v>
      </c>
      <c r="N30" s="22"/>
      <c r="O30" s="28">
        <v>4559480650</v>
      </c>
      <c r="P30" s="22"/>
      <c r="Q30" s="129">
        <f t="shared" si="1"/>
        <v>-2018277180</v>
      </c>
      <c r="R30" s="129"/>
    </row>
    <row r="31" spans="1:18" ht="18.75" x14ac:dyDescent="0.2">
      <c r="A31" s="6" t="s">
        <v>21</v>
      </c>
      <c r="C31" s="28">
        <v>34290521</v>
      </c>
      <c r="D31" s="22"/>
      <c r="E31" s="28">
        <v>17284931278</v>
      </c>
      <c r="F31" s="22"/>
      <c r="G31" s="28">
        <v>22893432665</v>
      </c>
      <c r="H31" s="22"/>
      <c r="I31" s="67">
        <f t="shared" si="0"/>
        <v>-5608501387</v>
      </c>
      <c r="J31" s="22"/>
      <c r="K31" s="28">
        <v>34290521</v>
      </c>
      <c r="L31" s="22"/>
      <c r="M31" s="28">
        <v>17284931278</v>
      </c>
      <c r="N31" s="22"/>
      <c r="O31" s="28">
        <v>22694978690</v>
      </c>
      <c r="P31" s="22"/>
      <c r="Q31" s="129">
        <f t="shared" si="1"/>
        <v>-5410047412</v>
      </c>
      <c r="R31" s="129"/>
    </row>
    <row r="32" spans="1:18" ht="18.75" x14ac:dyDescent="0.2">
      <c r="A32" s="6" t="s">
        <v>41</v>
      </c>
      <c r="C32" s="28">
        <v>800000</v>
      </c>
      <c r="D32" s="22"/>
      <c r="E32" s="28">
        <v>14931678960</v>
      </c>
      <c r="F32" s="22"/>
      <c r="G32" s="28">
        <v>20599525200</v>
      </c>
      <c r="H32" s="22"/>
      <c r="I32" s="67">
        <f t="shared" si="0"/>
        <v>-5667846240</v>
      </c>
      <c r="J32" s="22"/>
      <c r="K32" s="28">
        <v>800000</v>
      </c>
      <c r="L32" s="22"/>
      <c r="M32" s="28">
        <v>14931678960</v>
      </c>
      <c r="N32" s="22"/>
      <c r="O32" s="28">
        <v>19082701183</v>
      </c>
      <c r="P32" s="22"/>
      <c r="Q32" s="129">
        <f t="shared" si="1"/>
        <v>-4151022223</v>
      </c>
      <c r="R32" s="129"/>
    </row>
    <row r="33" spans="1:18" ht="18.75" x14ac:dyDescent="0.2">
      <c r="A33" s="6" t="s">
        <v>45</v>
      </c>
      <c r="C33" s="28">
        <v>650000</v>
      </c>
      <c r="D33" s="22"/>
      <c r="E33" s="28">
        <v>25973163385</v>
      </c>
      <c r="F33" s="22"/>
      <c r="G33" s="28">
        <v>32345521325</v>
      </c>
      <c r="H33" s="22"/>
      <c r="I33" s="67">
        <f t="shared" si="0"/>
        <v>-6372357940</v>
      </c>
      <c r="J33" s="22"/>
      <c r="K33" s="28">
        <v>650000</v>
      </c>
      <c r="L33" s="22"/>
      <c r="M33" s="28">
        <v>25973163385</v>
      </c>
      <c r="N33" s="22"/>
      <c r="O33" s="28">
        <v>31249062975</v>
      </c>
      <c r="P33" s="22"/>
      <c r="Q33" s="129">
        <f t="shared" si="1"/>
        <v>-5275899590</v>
      </c>
      <c r="R33" s="129"/>
    </row>
    <row r="34" spans="1:18" ht="18.75" x14ac:dyDescent="0.2">
      <c r="A34" s="6" t="s">
        <v>58</v>
      </c>
      <c r="C34" s="28">
        <v>1744082</v>
      </c>
      <c r="D34" s="22"/>
      <c r="E34" s="28">
        <v>16163806298</v>
      </c>
      <c r="F34" s="22"/>
      <c r="G34" s="28">
        <v>18188608586</v>
      </c>
      <c r="H34" s="22"/>
      <c r="I34" s="67">
        <f t="shared" si="0"/>
        <v>-2024802288</v>
      </c>
      <c r="J34" s="22"/>
      <c r="K34" s="28">
        <v>1744082</v>
      </c>
      <c r="L34" s="22"/>
      <c r="M34" s="28">
        <v>16163806298</v>
      </c>
      <c r="N34" s="22"/>
      <c r="O34" s="28">
        <v>19659618796</v>
      </c>
      <c r="P34" s="22"/>
      <c r="Q34" s="129">
        <f t="shared" si="1"/>
        <v>-3495812498</v>
      </c>
      <c r="R34" s="129"/>
    </row>
    <row r="35" spans="1:18" ht="18.75" x14ac:dyDescent="0.2">
      <c r="A35" s="6" t="s">
        <v>34</v>
      </c>
      <c r="C35" s="28">
        <v>100000</v>
      </c>
      <c r="D35" s="22"/>
      <c r="E35" s="28">
        <v>3850007600</v>
      </c>
      <c r="F35" s="22"/>
      <c r="G35" s="28">
        <v>4276683700</v>
      </c>
      <c r="H35" s="22"/>
      <c r="I35" s="67">
        <f t="shared" si="0"/>
        <v>-426676100</v>
      </c>
      <c r="J35" s="22"/>
      <c r="K35" s="28">
        <v>100000</v>
      </c>
      <c r="L35" s="22"/>
      <c r="M35" s="28">
        <v>3850007600</v>
      </c>
      <c r="N35" s="22"/>
      <c r="O35" s="28">
        <v>4127843200</v>
      </c>
      <c r="P35" s="22"/>
      <c r="Q35" s="129">
        <f t="shared" si="1"/>
        <v>-277835600</v>
      </c>
      <c r="R35" s="129"/>
    </row>
    <row r="36" spans="1:18" ht="18.75" x14ac:dyDescent="0.2">
      <c r="A36" s="6" t="s">
        <v>31</v>
      </c>
      <c r="C36" s="28">
        <v>4000000</v>
      </c>
      <c r="D36" s="22"/>
      <c r="E36" s="28">
        <v>11200743760</v>
      </c>
      <c r="F36" s="22"/>
      <c r="G36" s="28">
        <v>15864412760</v>
      </c>
      <c r="H36" s="22"/>
      <c r="I36" s="67">
        <f t="shared" si="0"/>
        <v>-4663669000</v>
      </c>
      <c r="J36" s="22"/>
      <c r="K36" s="28">
        <v>4000000</v>
      </c>
      <c r="L36" s="22"/>
      <c r="M36" s="28">
        <v>11200743760</v>
      </c>
      <c r="N36" s="22"/>
      <c r="O36" s="28">
        <v>12720901400</v>
      </c>
      <c r="P36" s="22"/>
      <c r="Q36" s="129">
        <f t="shared" si="1"/>
        <v>-1520157640</v>
      </c>
      <c r="R36" s="129"/>
    </row>
    <row r="37" spans="1:18" ht="18.75" x14ac:dyDescent="0.2">
      <c r="A37" s="6" t="s">
        <v>67</v>
      </c>
      <c r="C37" s="28">
        <v>375000</v>
      </c>
      <c r="D37" s="22"/>
      <c r="E37" s="28">
        <v>4152649950</v>
      </c>
      <c r="F37" s="22"/>
      <c r="G37" s="28">
        <v>5529655195</v>
      </c>
      <c r="H37" s="22"/>
      <c r="I37" s="67">
        <f t="shared" si="0"/>
        <v>-1377005245</v>
      </c>
      <c r="J37" s="22"/>
      <c r="K37" s="28">
        <v>375000</v>
      </c>
      <c r="L37" s="22"/>
      <c r="M37" s="28">
        <v>4152649950</v>
      </c>
      <c r="N37" s="22"/>
      <c r="O37" s="28">
        <v>3168785864</v>
      </c>
      <c r="P37" s="22"/>
      <c r="Q37" s="129">
        <f t="shared" si="1"/>
        <v>983864086</v>
      </c>
      <c r="R37" s="129"/>
    </row>
    <row r="38" spans="1:18" ht="18.75" x14ac:dyDescent="0.2">
      <c r="A38" s="6" t="s">
        <v>78</v>
      </c>
      <c r="C38" s="28">
        <v>447253</v>
      </c>
      <c r="D38" s="22"/>
      <c r="E38" s="28">
        <v>5973490583</v>
      </c>
      <c r="F38" s="22"/>
      <c r="G38" s="28">
        <v>7313753701</v>
      </c>
      <c r="H38" s="22"/>
      <c r="I38" s="67">
        <f t="shared" si="0"/>
        <v>-1340263118</v>
      </c>
      <c r="J38" s="22"/>
      <c r="K38" s="28">
        <v>447253</v>
      </c>
      <c r="L38" s="22"/>
      <c r="M38" s="28">
        <v>5973490583</v>
      </c>
      <c r="N38" s="22"/>
      <c r="O38" s="28">
        <v>6701315588</v>
      </c>
      <c r="P38" s="22"/>
      <c r="Q38" s="129">
        <f t="shared" si="1"/>
        <v>-727825005</v>
      </c>
      <c r="R38" s="129"/>
    </row>
    <row r="39" spans="1:18" ht="18.75" x14ac:dyDescent="0.2">
      <c r="A39" s="6" t="s">
        <v>57</v>
      </c>
      <c r="C39" s="28">
        <v>100000</v>
      </c>
      <c r="D39" s="22"/>
      <c r="E39" s="28">
        <v>12499625190</v>
      </c>
      <c r="F39" s="22"/>
      <c r="G39" s="28">
        <v>13655619740</v>
      </c>
      <c r="H39" s="22"/>
      <c r="I39" s="67">
        <f t="shared" si="0"/>
        <v>-1155994550</v>
      </c>
      <c r="J39" s="22"/>
      <c r="K39" s="28">
        <v>100000</v>
      </c>
      <c r="L39" s="22"/>
      <c r="M39" s="28">
        <v>12499625190</v>
      </c>
      <c r="N39" s="22"/>
      <c r="O39" s="28">
        <v>13741947243</v>
      </c>
      <c r="P39" s="22"/>
      <c r="Q39" s="129">
        <f t="shared" si="1"/>
        <v>-1242322053</v>
      </c>
      <c r="R39" s="129"/>
    </row>
    <row r="40" spans="1:18" ht="18.75" x14ac:dyDescent="0.2">
      <c r="A40" s="6" t="s">
        <v>66</v>
      </c>
      <c r="C40" s="28">
        <v>3280000</v>
      </c>
      <c r="D40" s="22"/>
      <c r="E40" s="28">
        <v>40585430632</v>
      </c>
      <c r="F40" s="22"/>
      <c r="G40" s="28">
        <v>36517123632</v>
      </c>
      <c r="H40" s="22"/>
      <c r="I40" s="67">
        <f t="shared" si="0"/>
        <v>4068307000</v>
      </c>
      <c r="J40" s="22"/>
      <c r="K40" s="28">
        <v>3280000</v>
      </c>
      <c r="L40" s="22"/>
      <c r="M40" s="28">
        <v>40585430632</v>
      </c>
      <c r="N40" s="22"/>
      <c r="O40" s="28">
        <v>32155898528</v>
      </c>
      <c r="P40" s="22"/>
      <c r="Q40" s="129">
        <f t="shared" si="1"/>
        <v>8429532104</v>
      </c>
      <c r="R40" s="129"/>
    </row>
    <row r="41" spans="1:18" ht="18.75" x14ac:dyDescent="0.2">
      <c r="A41" s="6" t="s">
        <v>79</v>
      </c>
      <c r="C41" s="28">
        <v>1228499</v>
      </c>
      <c r="D41" s="22"/>
      <c r="E41" s="28">
        <v>9349750729</v>
      </c>
      <c r="F41" s="22"/>
      <c r="G41" s="28">
        <v>10641892041</v>
      </c>
      <c r="H41" s="22"/>
      <c r="I41" s="67">
        <f t="shared" si="0"/>
        <v>-1292141312</v>
      </c>
      <c r="J41" s="22"/>
      <c r="K41" s="28">
        <v>1228499</v>
      </c>
      <c r="L41" s="22"/>
      <c r="M41" s="28">
        <v>9349750729</v>
      </c>
      <c r="N41" s="22"/>
      <c r="O41" s="28">
        <v>12567917879</v>
      </c>
      <c r="P41" s="22"/>
      <c r="Q41" s="129">
        <f t="shared" si="1"/>
        <v>-3218167150</v>
      </c>
      <c r="R41" s="129"/>
    </row>
    <row r="42" spans="1:18" ht="18.75" x14ac:dyDescent="0.2">
      <c r="A42" s="6" t="s">
        <v>54</v>
      </c>
      <c r="C42" s="28">
        <v>21948</v>
      </c>
      <c r="D42" s="22"/>
      <c r="E42" s="28">
        <v>705400496</v>
      </c>
      <c r="F42" s="22"/>
      <c r="G42" s="28">
        <v>490107243</v>
      </c>
      <c r="H42" s="22"/>
      <c r="I42" s="67">
        <f t="shared" si="0"/>
        <v>215293253</v>
      </c>
      <c r="J42" s="22"/>
      <c r="K42" s="28">
        <v>21948</v>
      </c>
      <c r="L42" s="22"/>
      <c r="M42" s="28">
        <v>705400496</v>
      </c>
      <c r="N42" s="22"/>
      <c r="O42" s="28">
        <v>835417203</v>
      </c>
      <c r="P42" s="22"/>
      <c r="Q42" s="129">
        <f t="shared" si="1"/>
        <v>-130016707</v>
      </c>
      <c r="R42" s="129"/>
    </row>
    <row r="43" spans="1:18" ht="18.75" x14ac:dyDescent="0.2">
      <c r="A43" s="6" t="s">
        <v>68</v>
      </c>
      <c r="C43" s="28">
        <v>400000</v>
      </c>
      <c r="D43" s="22"/>
      <c r="E43" s="28">
        <v>1156589912</v>
      </c>
      <c r="F43" s="22"/>
      <c r="G43" s="28">
        <v>1534843236</v>
      </c>
      <c r="H43" s="22"/>
      <c r="I43" s="67">
        <f t="shared" si="0"/>
        <v>-378253324</v>
      </c>
      <c r="J43" s="22"/>
      <c r="K43" s="28">
        <v>400000</v>
      </c>
      <c r="L43" s="22"/>
      <c r="M43" s="28">
        <v>1156589912</v>
      </c>
      <c r="N43" s="22"/>
      <c r="O43" s="28">
        <v>1183544573</v>
      </c>
      <c r="P43" s="22"/>
      <c r="Q43" s="129">
        <f t="shared" si="1"/>
        <v>-26954661</v>
      </c>
      <c r="R43" s="129"/>
    </row>
    <row r="44" spans="1:18" ht="18.75" x14ac:dyDescent="0.2">
      <c r="A44" s="6" t="s">
        <v>48</v>
      </c>
      <c r="C44" s="28">
        <v>562500</v>
      </c>
      <c r="D44" s="22"/>
      <c r="E44" s="28">
        <v>4872665868</v>
      </c>
      <c r="F44" s="22"/>
      <c r="G44" s="28">
        <v>5475469893</v>
      </c>
      <c r="H44" s="22"/>
      <c r="I44" s="67">
        <f t="shared" si="0"/>
        <v>-602804025</v>
      </c>
      <c r="J44" s="22"/>
      <c r="K44" s="28">
        <v>562500</v>
      </c>
      <c r="L44" s="22"/>
      <c r="M44" s="28">
        <v>4872665868</v>
      </c>
      <c r="N44" s="22"/>
      <c r="O44" s="28">
        <v>5575937231</v>
      </c>
      <c r="P44" s="22"/>
      <c r="Q44" s="129">
        <f t="shared" si="1"/>
        <v>-703271363</v>
      </c>
      <c r="R44" s="129"/>
    </row>
    <row r="45" spans="1:18" ht="18.75" x14ac:dyDescent="0.2">
      <c r="A45" s="6" t="s">
        <v>69</v>
      </c>
      <c r="C45" s="28">
        <v>300000</v>
      </c>
      <c r="D45" s="22"/>
      <c r="E45" s="28">
        <v>8370789720</v>
      </c>
      <c r="F45" s="22"/>
      <c r="G45" s="28">
        <v>7612596213</v>
      </c>
      <c r="H45" s="22"/>
      <c r="I45" s="67">
        <f t="shared" si="0"/>
        <v>758193507</v>
      </c>
      <c r="J45" s="22"/>
      <c r="K45" s="28">
        <v>300000</v>
      </c>
      <c r="L45" s="22"/>
      <c r="M45" s="28">
        <v>8370789720</v>
      </c>
      <c r="N45" s="22"/>
      <c r="O45" s="28">
        <v>8324153030</v>
      </c>
      <c r="P45" s="22"/>
      <c r="Q45" s="129">
        <f t="shared" si="1"/>
        <v>46636690</v>
      </c>
      <c r="R45" s="129"/>
    </row>
    <row r="46" spans="1:18" ht="18.75" x14ac:dyDescent="0.2">
      <c r="A46" s="6" t="s">
        <v>53</v>
      </c>
      <c r="C46" s="28">
        <v>1200000</v>
      </c>
      <c r="D46" s="22"/>
      <c r="E46" s="28">
        <v>9037595160</v>
      </c>
      <c r="F46" s="22"/>
      <c r="G46" s="28">
        <v>10168782960</v>
      </c>
      <c r="H46" s="22"/>
      <c r="I46" s="67">
        <f t="shared" si="0"/>
        <v>-1131187800</v>
      </c>
      <c r="J46" s="22"/>
      <c r="K46" s="28">
        <v>1200000</v>
      </c>
      <c r="L46" s="22"/>
      <c r="M46" s="28">
        <v>9037595160</v>
      </c>
      <c r="N46" s="22"/>
      <c r="O46" s="28">
        <v>10645072560</v>
      </c>
      <c r="P46" s="22"/>
      <c r="Q46" s="129">
        <f t="shared" si="1"/>
        <v>-1607477400</v>
      </c>
      <c r="R46" s="129"/>
    </row>
    <row r="47" spans="1:18" ht="18.75" x14ac:dyDescent="0.2">
      <c r="A47" s="6" t="s">
        <v>70</v>
      </c>
      <c r="C47" s="28">
        <v>1256500</v>
      </c>
      <c r="D47" s="22"/>
      <c r="E47" s="28">
        <v>8178924392</v>
      </c>
      <c r="F47" s="22"/>
      <c r="G47" s="28">
        <v>10391153577</v>
      </c>
      <c r="H47" s="22"/>
      <c r="I47" s="67">
        <f t="shared" si="0"/>
        <v>-2212229185</v>
      </c>
      <c r="J47" s="22"/>
      <c r="K47" s="28">
        <v>1256500</v>
      </c>
      <c r="L47" s="22"/>
      <c r="M47" s="28">
        <v>8178924392</v>
      </c>
      <c r="N47" s="22"/>
      <c r="O47" s="28">
        <v>7911683326</v>
      </c>
      <c r="P47" s="22"/>
      <c r="Q47" s="129">
        <f t="shared" si="1"/>
        <v>267241066</v>
      </c>
      <c r="R47" s="129"/>
    </row>
    <row r="48" spans="1:18" ht="18.75" x14ac:dyDescent="0.2">
      <c r="A48" s="6" t="s">
        <v>63</v>
      </c>
      <c r="C48" s="28">
        <v>1206000</v>
      </c>
      <c r="D48" s="22"/>
      <c r="E48" s="28">
        <v>23969452728</v>
      </c>
      <c r="F48" s="22"/>
      <c r="G48" s="28">
        <v>25788402711</v>
      </c>
      <c r="H48" s="22"/>
      <c r="I48" s="67">
        <f t="shared" si="0"/>
        <v>-1818949983</v>
      </c>
      <c r="J48" s="22"/>
      <c r="K48" s="28">
        <v>1206000</v>
      </c>
      <c r="L48" s="22"/>
      <c r="M48" s="28">
        <v>23969452728</v>
      </c>
      <c r="N48" s="22"/>
      <c r="O48" s="28">
        <v>24998595481</v>
      </c>
      <c r="P48" s="22"/>
      <c r="Q48" s="129">
        <f t="shared" si="1"/>
        <v>-1029142753</v>
      </c>
      <c r="R48" s="129"/>
    </row>
    <row r="49" spans="1:22" ht="18.75" x14ac:dyDescent="0.2">
      <c r="A49" s="6" t="s">
        <v>60</v>
      </c>
      <c r="C49" s="28">
        <v>600000</v>
      </c>
      <c r="D49" s="22"/>
      <c r="E49" s="28">
        <v>10156875720</v>
      </c>
      <c r="F49" s="22"/>
      <c r="G49" s="28">
        <v>14544693660</v>
      </c>
      <c r="H49" s="22"/>
      <c r="I49" s="67">
        <f t="shared" si="0"/>
        <v>-4387817940</v>
      </c>
      <c r="J49" s="22"/>
      <c r="K49" s="28">
        <v>600000</v>
      </c>
      <c r="L49" s="22"/>
      <c r="M49" s="28">
        <v>10156875720</v>
      </c>
      <c r="N49" s="22"/>
      <c r="O49" s="28">
        <v>11811982075</v>
      </c>
      <c r="P49" s="22"/>
      <c r="Q49" s="129">
        <f t="shared" si="1"/>
        <v>-1655106355</v>
      </c>
      <c r="R49" s="129"/>
    </row>
    <row r="50" spans="1:22" ht="18.75" x14ac:dyDescent="0.2">
      <c r="A50" s="6" t="s">
        <v>64</v>
      </c>
      <c r="C50" s="28">
        <v>9671879</v>
      </c>
      <c r="D50" s="22"/>
      <c r="E50" s="28">
        <v>32572609583</v>
      </c>
      <c r="F50" s="22"/>
      <c r="G50" s="28">
        <v>38311684578</v>
      </c>
      <c r="H50" s="22"/>
      <c r="I50" s="67">
        <f t="shared" si="0"/>
        <v>-5739074995</v>
      </c>
      <c r="J50" s="22"/>
      <c r="K50" s="28">
        <v>9671879</v>
      </c>
      <c r="L50" s="22"/>
      <c r="M50" s="28">
        <v>32572609583</v>
      </c>
      <c r="N50" s="22"/>
      <c r="O50" s="28">
        <v>38590629596</v>
      </c>
      <c r="P50" s="22"/>
      <c r="Q50" s="129">
        <f t="shared" si="1"/>
        <v>-6018020013</v>
      </c>
      <c r="R50" s="129"/>
    </row>
    <row r="51" spans="1:22" ht="18.75" x14ac:dyDescent="0.2">
      <c r="A51" s="6" t="s">
        <v>28</v>
      </c>
      <c r="C51" s="28">
        <v>1000000</v>
      </c>
      <c r="D51" s="22"/>
      <c r="E51" s="28">
        <v>7531329300</v>
      </c>
      <c r="F51" s="22"/>
      <c r="G51" s="28">
        <v>8999888900</v>
      </c>
      <c r="H51" s="22"/>
      <c r="I51" s="67">
        <f t="shared" si="0"/>
        <v>-1468559600</v>
      </c>
      <c r="J51" s="22"/>
      <c r="K51" s="28">
        <v>1000000</v>
      </c>
      <c r="L51" s="22"/>
      <c r="M51" s="28">
        <v>7531329300</v>
      </c>
      <c r="N51" s="22"/>
      <c r="O51" s="28">
        <v>6998594683</v>
      </c>
      <c r="P51" s="22"/>
      <c r="Q51" s="129">
        <f t="shared" si="1"/>
        <v>532734617</v>
      </c>
      <c r="R51" s="129"/>
    </row>
    <row r="52" spans="1:22" ht="18.75" x14ac:dyDescent="0.2">
      <c r="A52" s="6" t="s">
        <v>49</v>
      </c>
      <c r="C52" s="28">
        <v>1200000</v>
      </c>
      <c r="D52" s="22"/>
      <c r="E52" s="28">
        <v>44223489360</v>
      </c>
      <c r="F52" s="22"/>
      <c r="G52" s="28">
        <v>51832215720</v>
      </c>
      <c r="H52" s="22"/>
      <c r="I52" s="67">
        <f t="shared" si="0"/>
        <v>-7608726360</v>
      </c>
      <c r="J52" s="22"/>
      <c r="K52" s="28">
        <v>1200000</v>
      </c>
      <c r="L52" s="22"/>
      <c r="M52" s="28">
        <v>44223489360</v>
      </c>
      <c r="N52" s="22"/>
      <c r="O52" s="28">
        <v>45711894360</v>
      </c>
      <c r="P52" s="22"/>
      <c r="Q52" s="129">
        <f t="shared" si="1"/>
        <v>-1488405000</v>
      </c>
      <c r="R52" s="129"/>
    </row>
    <row r="53" spans="1:22" ht="18.75" x14ac:dyDescent="0.2">
      <c r="A53" s="6" t="s">
        <v>35</v>
      </c>
      <c r="C53" s="28">
        <v>250000</v>
      </c>
      <c r="D53" s="22"/>
      <c r="E53" s="28">
        <v>26208331375</v>
      </c>
      <c r="F53" s="22"/>
      <c r="G53" s="28">
        <v>25811423375</v>
      </c>
      <c r="H53" s="22"/>
      <c r="I53" s="67">
        <f t="shared" si="0"/>
        <v>396908000</v>
      </c>
      <c r="J53" s="22"/>
      <c r="K53" s="28">
        <v>250000</v>
      </c>
      <c r="L53" s="22"/>
      <c r="M53" s="28">
        <v>26208331375</v>
      </c>
      <c r="N53" s="22"/>
      <c r="O53" s="28">
        <v>24831556750</v>
      </c>
      <c r="P53" s="22"/>
      <c r="Q53" s="129">
        <f t="shared" si="1"/>
        <v>1376774625</v>
      </c>
      <c r="R53" s="129"/>
    </row>
    <row r="54" spans="1:22" ht="18.75" x14ac:dyDescent="0.2">
      <c r="A54" s="6" t="s">
        <v>23</v>
      </c>
      <c r="C54" s="28">
        <v>16483818</v>
      </c>
      <c r="D54" s="22"/>
      <c r="E54" s="28">
        <v>32140322240</v>
      </c>
      <c r="F54" s="22"/>
      <c r="G54" s="28">
        <v>36540193481</v>
      </c>
      <c r="H54" s="22"/>
      <c r="I54" s="67">
        <f t="shared" si="0"/>
        <v>-4399871241</v>
      </c>
      <c r="J54" s="22"/>
      <c r="K54" s="28">
        <v>16483818</v>
      </c>
      <c r="L54" s="22"/>
      <c r="M54" s="28">
        <v>32140322240</v>
      </c>
      <c r="N54" s="22"/>
      <c r="O54" s="28">
        <v>33979291819</v>
      </c>
      <c r="P54" s="22"/>
      <c r="Q54" s="129">
        <f t="shared" si="1"/>
        <v>-1838969579</v>
      </c>
      <c r="R54" s="129"/>
    </row>
    <row r="55" spans="1:22" ht="18.75" x14ac:dyDescent="0.2">
      <c r="A55" s="6" t="s">
        <v>80</v>
      </c>
      <c r="C55" s="28">
        <v>13400000</v>
      </c>
      <c r="D55" s="22"/>
      <c r="E55" s="28">
        <v>17218861310</v>
      </c>
      <c r="F55" s="22"/>
      <c r="G55" s="28">
        <v>21393936562</v>
      </c>
      <c r="H55" s="22"/>
      <c r="I55" s="67">
        <f t="shared" si="0"/>
        <v>-4175075252</v>
      </c>
      <c r="J55" s="22"/>
      <c r="K55" s="28">
        <v>13400000</v>
      </c>
      <c r="L55" s="22"/>
      <c r="M55" s="28">
        <v>17218861310</v>
      </c>
      <c r="N55" s="22"/>
      <c r="O55" s="28">
        <v>22072053974</v>
      </c>
      <c r="P55" s="22"/>
      <c r="Q55" s="129">
        <f t="shared" si="1"/>
        <v>-4853192664</v>
      </c>
      <c r="R55" s="129"/>
    </row>
    <row r="56" spans="1:22" ht="18.75" x14ac:dyDescent="0.2">
      <c r="A56" s="6" t="s">
        <v>26</v>
      </c>
      <c r="C56" s="28">
        <v>10363636</v>
      </c>
      <c r="D56" s="22"/>
      <c r="E56" s="28">
        <v>56250882262</v>
      </c>
      <c r="F56" s="22"/>
      <c r="G56" s="28">
        <v>59541610292</v>
      </c>
      <c r="H56" s="22"/>
      <c r="I56" s="67">
        <f t="shared" si="0"/>
        <v>-3290728030</v>
      </c>
      <c r="J56" s="22"/>
      <c r="K56" s="28">
        <v>10363636</v>
      </c>
      <c r="L56" s="22"/>
      <c r="M56" s="28">
        <v>56250882262</v>
      </c>
      <c r="N56" s="22"/>
      <c r="O56" s="28">
        <v>49484322750</v>
      </c>
      <c r="P56" s="22"/>
      <c r="Q56" s="129">
        <f t="shared" si="1"/>
        <v>6766559512</v>
      </c>
      <c r="R56" s="129"/>
    </row>
    <row r="57" spans="1:22" ht="18.75" x14ac:dyDescent="0.2">
      <c r="A57" s="6" t="s">
        <v>27</v>
      </c>
      <c r="C57" s="28">
        <v>3000000</v>
      </c>
      <c r="D57" s="22"/>
      <c r="E57" s="28">
        <v>19021815900</v>
      </c>
      <c r="F57" s="22"/>
      <c r="G57" s="28">
        <v>24141929100</v>
      </c>
      <c r="H57" s="22"/>
      <c r="I57" s="67">
        <f t="shared" si="0"/>
        <v>-5120113200</v>
      </c>
      <c r="J57" s="22"/>
      <c r="K57" s="28">
        <v>3000000</v>
      </c>
      <c r="L57" s="22"/>
      <c r="M57" s="28">
        <v>19021815900</v>
      </c>
      <c r="N57" s="22"/>
      <c r="O57" s="28">
        <v>19594483430</v>
      </c>
      <c r="P57" s="22"/>
      <c r="Q57" s="129">
        <f t="shared" si="1"/>
        <v>-572667530</v>
      </c>
      <c r="R57" s="129"/>
    </row>
    <row r="58" spans="1:22" ht="18.75" x14ac:dyDescent="0.2">
      <c r="A58" s="6" t="s">
        <v>62</v>
      </c>
      <c r="C58" s="28">
        <v>3750000</v>
      </c>
      <c r="D58" s="22"/>
      <c r="E58" s="28">
        <v>13842166500</v>
      </c>
      <c r="F58" s="22"/>
      <c r="G58" s="28">
        <v>16160357287</v>
      </c>
      <c r="H58" s="22"/>
      <c r="I58" s="67">
        <f t="shared" si="0"/>
        <v>-2318190787</v>
      </c>
      <c r="J58" s="22"/>
      <c r="K58" s="28">
        <v>3750000</v>
      </c>
      <c r="L58" s="22"/>
      <c r="M58" s="28">
        <v>13842166500</v>
      </c>
      <c r="N58" s="22"/>
      <c r="O58" s="28">
        <v>15870118312</v>
      </c>
      <c r="P58" s="22"/>
      <c r="Q58" s="129">
        <f t="shared" si="1"/>
        <v>-2027951812</v>
      </c>
      <c r="R58" s="129"/>
    </row>
    <row r="59" spans="1:22" ht="18.75" x14ac:dyDescent="0.2">
      <c r="A59" s="6" t="s">
        <v>42</v>
      </c>
      <c r="C59" s="28">
        <v>670438</v>
      </c>
      <c r="D59" s="22"/>
      <c r="E59" s="28">
        <v>3678862993</v>
      </c>
      <c r="F59" s="22"/>
      <c r="G59" s="28">
        <v>4756576926</v>
      </c>
      <c r="H59" s="22"/>
      <c r="I59" s="67">
        <f t="shared" si="0"/>
        <v>-1077713933</v>
      </c>
      <c r="J59" s="22"/>
      <c r="K59" s="28">
        <v>670438</v>
      </c>
      <c r="L59" s="22"/>
      <c r="M59" s="28">
        <v>3678862993</v>
      </c>
      <c r="N59" s="22"/>
      <c r="O59" s="28">
        <v>4922890805</v>
      </c>
      <c r="P59" s="22"/>
      <c r="Q59" s="129">
        <f t="shared" si="1"/>
        <v>-1244027812</v>
      </c>
      <c r="R59" s="129"/>
    </row>
    <row r="60" spans="1:22" ht="18.75" x14ac:dyDescent="0.2">
      <c r="A60" s="6" t="s">
        <v>24</v>
      </c>
      <c r="C60" s="28">
        <v>426720</v>
      </c>
      <c r="D60" s="22"/>
      <c r="E60" s="28">
        <v>843455537</v>
      </c>
      <c r="F60" s="22"/>
      <c r="G60" s="28">
        <v>860815816</v>
      </c>
      <c r="H60" s="22"/>
      <c r="I60" s="67">
        <f t="shared" si="0"/>
        <v>-17360279</v>
      </c>
      <c r="J60" s="22"/>
      <c r="K60" s="28">
        <v>426720</v>
      </c>
      <c r="L60" s="22"/>
      <c r="M60" s="28">
        <v>843455537</v>
      </c>
      <c r="N60" s="22"/>
      <c r="O60" s="28">
        <v>955662222</v>
      </c>
      <c r="P60" s="22"/>
      <c r="Q60" s="129">
        <f t="shared" si="1"/>
        <v>-112206685</v>
      </c>
      <c r="R60" s="129"/>
    </row>
    <row r="61" spans="1:22" ht="18.75" x14ac:dyDescent="0.2">
      <c r="A61" s="6" t="s">
        <v>37</v>
      </c>
      <c r="C61" s="28">
        <v>3000000</v>
      </c>
      <c r="D61" s="22"/>
      <c r="E61" s="28">
        <v>24022856700</v>
      </c>
      <c r="F61" s="22"/>
      <c r="G61" s="28">
        <v>29351346600</v>
      </c>
      <c r="H61" s="22"/>
      <c r="I61" s="67">
        <f>E61-G61</f>
        <v>-5328489900</v>
      </c>
      <c r="J61" s="22"/>
      <c r="K61" s="28">
        <v>3000000</v>
      </c>
      <c r="L61" s="22"/>
      <c r="M61" s="28">
        <v>24022856700</v>
      </c>
      <c r="N61" s="22"/>
      <c r="O61" s="28">
        <v>24141929051</v>
      </c>
      <c r="P61" s="22"/>
      <c r="Q61" s="129">
        <f t="shared" si="1"/>
        <v>-119072351</v>
      </c>
      <c r="R61" s="129"/>
    </row>
    <row r="62" spans="1:22" ht="18.75" x14ac:dyDescent="0.2">
      <c r="A62" s="6" t="s">
        <v>59</v>
      </c>
      <c r="C62" s="28">
        <v>220000</v>
      </c>
      <c r="D62" s="22"/>
      <c r="E62" s="28">
        <v>7832582472</v>
      </c>
      <c r="F62" s="22"/>
      <c r="G62" s="28">
        <v>9605173600</v>
      </c>
      <c r="H62" s="22"/>
      <c r="I62" s="67">
        <f t="shared" si="0"/>
        <v>-1772591128</v>
      </c>
      <c r="J62" s="22"/>
      <c r="K62" s="28">
        <v>220000</v>
      </c>
      <c r="L62" s="22"/>
      <c r="M62" s="28">
        <v>7832582472</v>
      </c>
      <c r="N62" s="22"/>
      <c r="O62" s="28">
        <v>9705787505</v>
      </c>
      <c r="P62" s="22"/>
      <c r="Q62" s="129">
        <f t="shared" si="1"/>
        <v>-1873205033</v>
      </c>
      <c r="R62" s="129"/>
    </row>
    <row r="63" spans="1:22" ht="18.75" x14ac:dyDescent="0.2">
      <c r="A63" s="6" t="s">
        <v>72</v>
      </c>
      <c r="C63" s="28">
        <v>350000</v>
      </c>
      <c r="D63" s="22"/>
      <c r="E63" s="28">
        <v>1934430365</v>
      </c>
      <c r="F63" s="22"/>
      <c r="G63" s="28">
        <v>2000416320</v>
      </c>
      <c r="H63" s="22"/>
      <c r="I63" s="67">
        <f t="shared" si="0"/>
        <v>-65985955</v>
      </c>
      <c r="J63" s="22"/>
      <c r="K63" s="28">
        <v>350000</v>
      </c>
      <c r="L63" s="22"/>
      <c r="M63" s="28">
        <v>1934430365</v>
      </c>
      <c r="N63" s="22"/>
      <c r="O63" s="28">
        <v>2097658780</v>
      </c>
      <c r="P63" s="22"/>
      <c r="Q63" s="129">
        <f t="shared" si="1"/>
        <v>-163228415</v>
      </c>
      <c r="R63" s="129"/>
      <c r="V63" s="21"/>
    </row>
    <row r="64" spans="1:22" ht="18.75" x14ac:dyDescent="0.2">
      <c r="A64" s="52" t="s">
        <v>33</v>
      </c>
      <c r="C64" s="67">
        <v>100000</v>
      </c>
      <c r="D64" s="22"/>
      <c r="E64" s="31">
        <v>5960565890</v>
      </c>
      <c r="F64" s="22"/>
      <c r="G64" s="31">
        <v>6837732570</v>
      </c>
      <c r="H64" s="22"/>
      <c r="I64" s="67">
        <f t="shared" si="0"/>
        <v>-877166680</v>
      </c>
      <c r="J64" s="22"/>
      <c r="K64" s="67">
        <v>100000</v>
      </c>
      <c r="L64" s="22"/>
      <c r="M64" s="31">
        <v>5960565890</v>
      </c>
      <c r="N64" s="22"/>
      <c r="O64" s="31">
        <v>4467199540</v>
      </c>
      <c r="P64" s="22"/>
      <c r="Q64" s="129">
        <f t="shared" si="1"/>
        <v>1493366350</v>
      </c>
      <c r="R64" s="129"/>
    </row>
    <row r="65" spans="1:22" s="11" customFormat="1" ht="21.75" thickBot="1" x14ac:dyDescent="0.25">
      <c r="A65" s="43"/>
      <c r="C65" s="34"/>
      <c r="D65" s="33"/>
      <c r="E65" s="35">
        <f>SUM(E8:E64)</f>
        <v>877792484431</v>
      </c>
      <c r="F65" s="33"/>
      <c r="G65" s="35">
        <f>SUM(G8:G64)</f>
        <v>1002541049769</v>
      </c>
      <c r="H65" s="33"/>
      <c r="I65" s="69">
        <f>SUM(I8:I64)</f>
        <v>-124748565338</v>
      </c>
      <c r="J65" s="33"/>
      <c r="K65" s="34"/>
      <c r="L65" s="33"/>
      <c r="M65" s="35">
        <f>SUM(M8:M64)</f>
        <v>877792484431</v>
      </c>
      <c r="N65" s="33"/>
      <c r="O65" s="35">
        <f>SUM(O8:O64)</f>
        <v>956085603360</v>
      </c>
      <c r="P65" s="33"/>
      <c r="Q65" s="130">
        <f t="shared" ref="Q65" si="2">SUM(Q8:R64)</f>
        <v>-78293118929</v>
      </c>
      <c r="R65" s="130"/>
      <c r="V65" s="90"/>
    </row>
    <row r="66" spans="1:22" ht="13.5" thickTop="1" x14ac:dyDescent="0.2"/>
    <row r="67" spans="1:22" s="91" customFormat="1" x14ac:dyDescent="0.2"/>
    <row r="68" spans="1:22" s="39" customFormat="1" x14ac:dyDescent="0.2"/>
    <row r="69" spans="1:22" s="39" customFormat="1" x14ac:dyDescent="0.2"/>
    <row r="70" spans="1:22" s="39" customFormat="1" x14ac:dyDescent="0.2">
      <c r="E70" s="41">
        <v>884630679584</v>
      </c>
      <c r="G70" s="41">
        <v>1002541049769</v>
      </c>
      <c r="I70" s="41">
        <v>-124748565338</v>
      </c>
      <c r="M70" s="41">
        <v>884630679584</v>
      </c>
      <c r="O70" s="41">
        <v>956085603360</v>
      </c>
      <c r="Q70" s="41">
        <v>-78293118929</v>
      </c>
    </row>
    <row r="71" spans="1:22" s="39" customFormat="1" x14ac:dyDescent="0.2">
      <c r="E71" s="41">
        <v>2415041755</v>
      </c>
      <c r="M71" s="41">
        <v>2415041755</v>
      </c>
    </row>
    <row r="72" spans="1:22" s="39" customFormat="1" x14ac:dyDescent="0.2">
      <c r="E72" s="41">
        <v>4423153398</v>
      </c>
      <c r="M72" s="41">
        <v>4423153398</v>
      </c>
      <c r="Q72" s="42">
        <f>Q65-Q70</f>
        <v>0</v>
      </c>
    </row>
    <row r="73" spans="1:22" s="39" customFormat="1" x14ac:dyDescent="0.2">
      <c r="E73" s="41">
        <f>E70-E71-E72</f>
        <v>877792484431</v>
      </c>
      <c r="G73" s="42">
        <f>G65-G70</f>
        <v>0</v>
      </c>
      <c r="I73" s="42">
        <f>I65-I70</f>
        <v>0</v>
      </c>
      <c r="M73" s="42">
        <f>M70-M71-M72</f>
        <v>877792484431</v>
      </c>
      <c r="O73" s="42">
        <f>O65-O70</f>
        <v>0</v>
      </c>
    </row>
    <row r="74" spans="1:22" s="39" customFormat="1" x14ac:dyDescent="0.2">
      <c r="E74" s="42">
        <f>E65-E73</f>
        <v>0</v>
      </c>
      <c r="M74" s="42">
        <f>M73-M65</f>
        <v>0</v>
      </c>
    </row>
    <row r="75" spans="1:22" s="39" customFormat="1" x14ac:dyDescent="0.2"/>
    <row r="76" spans="1:22" s="39" customFormat="1" x14ac:dyDescent="0.2"/>
    <row r="77" spans="1:22" s="39" customFormat="1" x14ac:dyDescent="0.2"/>
    <row r="78" spans="1:22" s="91" customFormat="1" x14ac:dyDescent="0.2"/>
    <row r="79" spans="1:22" s="91" customFormat="1" x14ac:dyDescent="0.2"/>
    <row r="80" spans="1:22" s="91" customFormat="1" x14ac:dyDescent="0.2"/>
    <row r="81" spans="3:17" s="91" customFormat="1" x14ac:dyDescent="0.2"/>
    <row r="82" spans="3:17" s="91" customFormat="1" x14ac:dyDescent="0.2"/>
    <row r="83" spans="3:17" s="91" customFormat="1" x14ac:dyDescent="0.2"/>
    <row r="84" spans="3:17" x14ac:dyDescent="0.2"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</row>
    <row r="85" spans="3:17" x14ac:dyDescent="0.2"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</row>
  </sheetData>
  <mergeCells count="66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33:R33"/>
    <mergeCell ref="Q34:R34"/>
    <mergeCell ref="Q35:R35"/>
    <mergeCell ref="Q36:R36"/>
    <mergeCell ref="Q28:R28"/>
    <mergeCell ref="Q29:R29"/>
    <mergeCell ref="Q30:R30"/>
    <mergeCell ref="Q31:R31"/>
    <mergeCell ref="Q32:R32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62:R62"/>
    <mergeCell ref="Q63:R63"/>
    <mergeCell ref="Q64:R64"/>
    <mergeCell ref="Q65:R65"/>
    <mergeCell ref="Q57:R57"/>
    <mergeCell ref="Q58:R58"/>
    <mergeCell ref="Q59:R59"/>
    <mergeCell ref="Q60:R60"/>
    <mergeCell ref="Q61:R61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5"/>
  <sheetViews>
    <sheetView rightToLeft="1" workbookViewId="0">
      <selection activeCell="E17" sqref="E17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5.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</row>
    <row r="2" spans="1:49" ht="25.5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</row>
    <row r="3" spans="1:49" ht="25.5" x14ac:dyDescent="0.2">
      <c r="A3" s="105" t="s">
        <v>221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</row>
    <row r="5" spans="1:49" ht="24" x14ac:dyDescent="0.2">
      <c r="A5" s="115" t="s">
        <v>85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</row>
    <row r="6" spans="1:49" ht="21" x14ac:dyDescent="0.2">
      <c r="I6" s="113" t="s">
        <v>7</v>
      </c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C6" s="113" t="s">
        <v>9</v>
      </c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</row>
    <row r="7" spans="1:49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1" x14ac:dyDescent="0.2">
      <c r="A8" s="111"/>
      <c r="B8" s="111"/>
      <c r="C8" s="111"/>
      <c r="D8" s="111"/>
      <c r="E8" s="111"/>
      <c r="F8" s="111"/>
      <c r="G8" s="111"/>
      <c r="I8" s="113" t="s">
        <v>86</v>
      </c>
      <c r="J8" s="113"/>
      <c r="K8" s="113"/>
      <c r="M8" s="113" t="s">
        <v>87</v>
      </c>
      <c r="N8" s="113"/>
      <c r="O8" s="113"/>
      <c r="Q8" s="113" t="s">
        <v>88</v>
      </c>
      <c r="R8" s="113"/>
      <c r="S8" s="113"/>
      <c r="T8" s="113"/>
      <c r="U8" s="113"/>
      <c r="W8" s="113" t="s">
        <v>89</v>
      </c>
      <c r="X8" s="113"/>
      <c r="Y8" s="113"/>
      <c r="Z8" s="113"/>
      <c r="AA8" s="113"/>
      <c r="AC8" s="113" t="s">
        <v>86</v>
      </c>
      <c r="AD8" s="113"/>
      <c r="AE8" s="113"/>
      <c r="AF8" s="113"/>
      <c r="AG8" s="113"/>
      <c r="AI8" s="113" t="s">
        <v>87</v>
      </c>
      <c r="AJ8" s="113"/>
      <c r="AK8" s="113"/>
      <c r="AM8" s="113" t="s">
        <v>88</v>
      </c>
      <c r="AN8" s="113"/>
      <c r="AO8" s="113"/>
      <c r="AQ8" s="113" t="s">
        <v>89</v>
      </c>
      <c r="AR8" s="113"/>
      <c r="AS8" s="113"/>
    </row>
    <row r="9" spans="1:49" ht="24" x14ac:dyDescent="0.2">
      <c r="A9" s="115" t="s">
        <v>90</v>
      </c>
      <c r="B9" s="117"/>
      <c r="C9" s="117"/>
      <c r="D9" s="117"/>
      <c r="E9" s="117"/>
      <c r="F9" s="117"/>
      <c r="G9" s="117"/>
      <c r="H9" s="115"/>
      <c r="I9" s="116"/>
      <c r="J9" s="116"/>
      <c r="K9" s="116"/>
      <c r="L9" s="115"/>
      <c r="M9" s="116"/>
      <c r="N9" s="116"/>
      <c r="O9" s="116"/>
      <c r="P9" s="115"/>
      <c r="Q9" s="116"/>
      <c r="R9" s="116"/>
      <c r="S9" s="116"/>
      <c r="T9" s="116"/>
      <c r="U9" s="116"/>
      <c r="V9" s="115"/>
      <c r="W9" s="116"/>
      <c r="X9" s="116"/>
      <c r="Y9" s="116"/>
      <c r="Z9" s="116"/>
      <c r="AA9" s="116"/>
      <c r="AB9" s="115"/>
      <c r="AC9" s="116"/>
      <c r="AD9" s="116"/>
      <c r="AE9" s="116"/>
      <c r="AF9" s="116"/>
      <c r="AG9" s="116"/>
      <c r="AH9" s="115"/>
      <c r="AI9" s="116"/>
      <c r="AJ9" s="116"/>
      <c r="AK9" s="116"/>
      <c r="AL9" s="115"/>
      <c r="AM9" s="116"/>
      <c r="AN9" s="116"/>
      <c r="AO9" s="116"/>
      <c r="AP9" s="115"/>
      <c r="AQ9" s="116"/>
      <c r="AR9" s="116"/>
      <c r="AS9" s="116"/>
      <c r="AT9" s="115"/>
      <c r="AU9" s="115"/>
      <c r="AV9" s="115"/>
      <c r="AW9" s="115"/>
    </row>
    <row r="10" spans="1:49" ht="21" x14ac:dyDescent="0.2">
      <c r="C10" s="113" t="s">
        <v>7</v>
      </c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Y10" s="113" t="s">
        <v>9</v>
      </c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</row>
    <row r="11" spans="1:49" ht="21" x14ac:dyDescent="0.2">
      <c r="A11" s="43"/>
      <c r="C11" s="4" t="s">
        <v>91</v>
      </c>
      <c r="D11" s="3"/>
      <c r="E11" s="4" t="s">
        <v>92</v>
      </c>
      <c r="F11" s="3"/>
      <c r="G11" s="112" t="s">
        <v>93</v>
      </c>
      <c r="H11" s="112"/>
      <c r="I11" s="112"/>
      <c r="J11" s="3"/>
      <c r="K11" s="112" t="s">
        <v>94</v>
      </c>
      <c r="L11" s="112"/>
      <c r="M11" s="112"/>
      <c r="N11" s="3"/>
      <c r="O11" s="112" t="s">
        <v>87</v>
      </c>
      <c r="P11" s="112"/>
      <c r="Q11" s="112"/>
      <c r="R11" s="3"/>
      <c r="S11" s="112" t="s">
        <v>88</v>
      </c>
      <c r="T11" s="112"/>
      <c r="U11" s="112"/>
      <c r="V11" s="112"/>
      <c r="W11" s="112"/>
      <c r="Y11" s="112" t="s">
        <v>91</v>
      </c>
      <c r="Z11" s="112"/>
      <c r="AA11" s="112"/>
      <c r="AB11" s="112"/>
      <c r="AC11" s="112"/>
      <c r="AD11" s="3"/>
      <c r="AE11" s="112" t="s">
        <v>92</v>
      </c>
      <c r="AF11" s="112"/>
      <c r="AG11" s="112"/>
      <c r="AH11" s="112"/>
      <c r="AI11" s="112"/>
      <c r="AJ11" s="3"/>
      <c r="AK11" s="112" t="s">
        <v>93</v>
      </c>
      <c r="AL11" s="112"/>
      <c r="AM11" s="112"/>
      <c r="AN11" s="3"/>
      <c r="AO11" s="112" t="s">
        <v>94</v>
      </c>
      <c r="AP11" s="112"/>
      <c r="AQ11" s="112"/>
      <c r="AR11" s="3"/>
      <c r="AS11" s="112" t="s">
        <v>87</v>
      </c>
      <c r="AT11" s="112"/>
      <c r="AU11" s="3"/>
      <c r="AV11" s="4" t="s">
        <v>88</v>
      </c>
    </row>
    <row r="12" spans="1:49" ht="24" x14ac:dyDescent="0.2">
      <c r="A12" s="115" t="s">
        <v>95</v>
      </c>
      <c r="B12" s="115"/>
      <c r="C12" s="116"/>
      <c r="D12" s="115"/>
      <c r="E12" s="116"/>
      <c r="F12" s="115"/>
      <c r="G12" s="116"/>
      <c r="H12" s="116"/>
      <c r="I12" s="116"/>
      <c r="J12" s="115"/>
      <c r="K12" s="116"/>
      <c r="L12" s="116"/>
      <c r="M12" s="116"/>
      <c r="N12" s="115"/>
      <c r="O12" s="116"/>
      <c r="P12" s="116"/>
      <c r="Q12" s="116"/>
      <c r="R12" s="115"/>
      <c r="S12" s="116"/>
      <c r="T12" s="116"/>
      <c r="U12" s="116"/>
      <c r="V12" s="116"/>
      <c r="W12" s="116"/>
      <c r="X12" s="115"/>
      <c r="Y12" s="116"/>
      <c r="Z12" s="116"/>
      <c r="AA12" s="116"/>
      <c r="AB12" s="116"/>
      <c r="AC12" s="116"/>
      <c r="AD12" s="115"/>
      <c r="AE12" s="116"/>
      <c r="AF12" s="116"/>
      <c r="AG12" s="116"/>
      <c r="AH12" s="116"/>
      <c r="AI12" s="116"/>
      <c r="AJ12" s="115"/>
      <c r="AK12" s="116"/>
      <c r="AL12" s="116"/>
      <c r="AM12" s="116"/>
      <c r="AN12" s="115"/>
      <c r="AO12" s="116"/>
      <c r="AP12" s="116"/>
      <c r="AQ12" s="116"/>
      <c r="AR12" s="115"/>
      <c r="AS12" s="116"/>
      <c r="AT12" s="116"/>
      <c r="AU12" s="115"/>
      <c r="AV12" s="116"/>
      <c r="AW12" s="115"/>
    </row>
    <row r="13" spans="1:49" ht="21" x14ac:dyDescent="0.2">
      <c r="C13" s="113" t="s">
        <v>7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O13" s="113" t="s">
        <v>9</v>
      </c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</row>
    <row r="14" spans="1:49" ht="21" x14ac:dyDescent="0.2">
      <c r="A14" s="43"/>
      <c r="C14" s="4" t="s">
        <v>92</v>
      </c>
      <c r="D14" s="3"/>
      <c r="E14" s="4" t="s">
        <v>94</v>
      </c>
      <c r="F14" s="3"/>
      <c r="G14" s="112" t="s">
        <v>87</v>
      </c>
      <c r="H14" s="112"/>
      <c r="I14" s="112"/>
      <c r="J14" s="3"/>
      <c r="K14" s="112" t="s">
        <v>88</v>
      </c>
      <c r="L14" s="112"/>
      <c r="M14" s="112"/>
      <c r="O14" s="112" t="s">
        <v>92</v>
      </c>
      <c r="P14" s="112"/>
      <c r="Q14" s="112"/>
      <c r="R14" s="112"/>
      <c r="S14" s="112"/>
      <c r="T14" s="3"/>
      <c r="U14" s="112" t="s">
        <v>94</v>
      </c>
      <c r="V14" s="112"/>
      <c r="W14" s="112"/>
      <c r="X14" s="112"/>
      <c r="Y14" s="112"/>
      <c r="Z14" s="3"/>
      <c r="AA14" s="112" t="s">
        <v>87</v>
      </c>
      <c r="AB14" s="112"/>
      <c r="AC14" s="112"/>
      <c r="AD14" s="112"/>
      <c r="AE14" s="112"/>
      <c r="AF14" s="3"/>
      <c r="AG14" s="112" t="s">
        <v>88</v>
      </c>
      <c r="AH14" s="112"/>
      <c r="AI14" s="112"/>
    </row>
    <row r="15" spans="1:49" x14ac:dyDescent="0.2">
      <c r="A15" s="10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"/>
  <sheetViews>
    <sheetView rightToLeft="1" workbookViewId="0">
      <selection activeCell="I33" sqref="I33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2.85546875" bestFit="1" customWidth="1"/>
    <col min="8" max="8" width="1.28515625" customWidth="1"/>
    <col min="9" max="9" width="16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5.42578125" bestFit="1" customWidth="1"/>
    <col min="20" max="20" width="1.28515625" customWidth="1"/>
    <col min="21" max="21" width="22.28515625" bestFit="1" customWidth="1"/>
    <col min="22" max="22" width="1.28515625" customWidth="1"/>
    <col min="23" max="23" width="12.8554687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5.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5.5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5.5" x14ac:dyDescent="0.2">
      <c r="A3" s="105" t="s">
        <v>221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</row>
    <row r="5" spans="1:27" ht="24" x14ac:dyDescent="0.2">
      <c r="A5" s="1" t="s">
        <v>96</v>
      </c>
      <c r="B5" s="115" t="s">
        <v>97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</row>
    <row r="6" spans="1:27" ht="21" x14ac:dyDescent="0.2">
      <c r="E6" s="113" t="s">
        <v>7</v>
      </c>
      <c r="F6" s="113"/>
      <c r="G6" s="113"/>
      <c r="H6" s="113"/>
      <c r="I6" s="113"/>
      <c r="K6" s="113" t="s">
        <v>8</v>
      </c>
      <c r="L6" s="113"/>
      <c r="M6" s="113"/>
      <c r="N6" s="113"/>
      <c r="O6" s="113"/>
      <c r="P6" s="113"/>
      <c r="Q6" s="113"/>
      <c r="S6" s="113" t="s">
        <v>9</v>
      </c>
      <c r="T6" s="113"/>
      <c r="U6" s="113"/>
      <c r="V6" s="113"/>
      <c r="W6" s="113"/>
      <c r="X6" s="113"/>
      <c r="Y6" s="113"/>
      <c r="Z6" s="113"/>
      <c r="AA6" s="113"/>
    </row>
    <row r="7" spans="1:27" ht="21" x14ac:dyDescent="0.2">
      <c r="E7" s="3"/>
      <c r="F7" s="3"/>
      <c r="G7" s="3"/>
      <c r="H7" s="3"/>
      <c r="I7" s="3"/>
      <c r="K7" s="112" t="s">
        <v>98</v>
      </c>
      <c r="L7" s="112"/>
      <c r="M7" s="112"/>
      <c r="N7" s="3"/>
      <c r="O7" s="112" t="s">
        <v>99</v>
      </c>
      <c r="P7" s="112"/>
      <c r="Q7" s="112"/>
      <c r="S7" s="3"/>
      <c r="T7" s="3"/>
      <c r="U7" s="3"/>
      <c r="V7" s="3"/>
      <c r="W7" s="3"/>
      <c r="X7" s="3"/>
      <c r="Y7" s="3"/>
      <c r="Z7" s="3"/>
      <c r="AA7" s="3"/>
    </row>
    <row r="8" spans="1:27" ht="21" x14ac:dyDescent="0.2">
      <c r="A8" s="111"/>
      <c r="B8" s="111"/>
      <c r="D8" s="113" t="s">
        <v>100</v>
      </c>
      <c r="E8" s="113"/>
      <c r="G8" s="2" t="s">
        <v>13</v>
      </c>
      <c r="I8" s="2" t="s">
        <v>14</v>
      </c>
      <c r="K8" s="4" t="s">
        <v>12</v>
      </c>
      <c r="L8" s="3"/>
      <c r="M8" s="4" t="s">
        <v>13</v>
      </c>
      <c r="O8" s="4" t="s">
        <v>12</v>
      </c>
      <c r="P8" s="3"/>
      <c r="Q8" s="4" t="s">
        <v>15</v>
      </c>
      <c r="S8" s="2" t="s">
        <v>12</v>
      </c>
      <c r="U8" s="2" t="s">
        <v>101</v>
      </c>
      <c r="W8" s="2" t="s">
        <v>13</v>
      </c>
      <c r="Y8" s="2" t="s">
        <v>14</v>
      </c>
      <c r="AA8" s="2" t="s">
        <v>17</v>
      </c>
    </row>
    <row r="9" spans="1:27" x14ac:dyDescent="0.2">
      <c r="A9" s="10"/>
      <c r="B9" s="10"/>
    </row>
    <row r="10" spans="1:27" x14ac:dyDescent="0.2">
      <c r="A10" s="10"/>
      <c r="B10" s="10"/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9"/>
  <sheetViews>
    <sheetView rightToLeft="1" workbookViewId="0">
      <selection activeCell="H26" sqref="H26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5.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</row>
    <row r="2" spans="1:38" ht="25.5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</row>
    <row r="3" spans="1:38" ht="25.5" x14ac:dyDescent="0.2">
      <c r="A3" s="105" t="s">
        <v>221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</row>
    <row r="5" spans="1:38" ht="24" x14ac:dyDescent="0.2">
      <c r="A5" s="1" t="s">
        <v>102</v>
      </c>
      <c r="B5" s="115" t="s">
        <v>103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</row>
    <row r="6" spans="1:38" ht="21" x14ac:dyDescent="0.2">
      <c r="A6" s="111" t="s">
        <v>104</v>
      </c>
      <c r="B6" s="111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 t="s">
        <v>7</v>
      </c>
      <c r="Q6" s="113"/>
      <c r="R6" s="113"/>
      <c r="S6" s="113"/>
      <c r="T6" s="113"/>
      <c r="V6" s="113" t="s">
        <v>8</v>
      </c>
      <c r="W6" s="113"/>
      <c r="X6" s="113"/>
      <c r="Y6" s="113"/>
      <c r="Z6" s="113"/>
      <c r="AA6" s="113"/>
      <c r="AB6" s="113"/>
      <c r="AD6" s="113" t="s">
        <v>9</v>
      </c>
      <c r="AE6" s="113"/>
      <c r="AF6" s="113"/>
      <c r="AG6" s="113"/>
      <c r="AH6" s="113"/>
      <c r="AI6" s="113"/>
      <c r="AJ6" s="113"/>
      <c r="AK6" s="113"/>
      <c r="AL6" s="113"/>
    </row>
    <row r="7" spans="1:38" ht="21" x14ac:dyDescent="0.2">
      <c r="A7" s="10"/>
      <c r="B7" s="10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12" t="s">
        <v>10</v>
      </c>
      <c r="W7" s="112"/>
      <c r="X7" s="112"/>
      <c r="Y7" s="3"/>
      <c r="Z7" s="112" t="s">
        <v>11</v>
      </c>
      <c r="AA7" s="112"/>
      <c r="AB7" s="112"/>
      <c r="AD7" s="3"/>
      <c r="AE7" s="3"/>
      <c r="AF7" s="3"/>
      <c r="AG7" s="3"/>
      <c r="AH7" s="3"/>
      <c r="AI7" s="3"/>
      <c r="AJ7" s="3"/>
      <c r="AK7" s="3"/>
      <c r="AL7" s="3"/>
    </row>
    <row r="8" spans="1:38" ht="21" x14ac:dyDescent="0.2">
      <c r="A8" s="111"/>
      <c r="B8" s="111"/>
      <c r="D8" s="2" t="s">
        <v>105</v>
      </c>
      <c r="F8" s="2" t="s">
        <v>106</v>
      </c>
      <c r="H8" s="2" t="s">
        <v>107</v>
      </c>
      <c r="J8" s="2" t="s">
        <v>108</v>
      </c>
      <c r="L8" s="2" t="s">
        <v>109</v>
      </c>
      <c r="N8" s="2" t="s">
        <v>89</v>
      </c>
      <c r="P8" s="2" t="s">
        <v>12</v>
      </c>
      <c r="R8" s="2" t="s">
        <v>13</v>
      </c>
      <c r="T8" s="2" t="s">
        <v>14</v>
      </c>
      <c r="V8" s="4" t="s">
        <v>12</v>
      </c>
      <c r="W8" s="3"/>
      <c r="X8" s="4" t="s">
        <v>13</v>
      </c>
      <c r="Z8" s="4" t="s">
        <v>12</v>
      </c>
      <c r="AA8" s="3"/>
      <c r="AB8" s="4" t="s">
        <v>15</v>
      </c>
      <c r="AD8" s="2" t="s">
        <v>12</v>
      </c>
      <c r="AF8" s="2" t="s">
        <v>16</v>
      </c>
      <c r="AH8" s="2" t="s">
        <v>13</v>
      </c>
      <c r="AJ8" s="2" t="s">
        <v>14</v>
      </c>
      <c r="AL8" s="2" t="s">
        <v>17</v>
      </c>
    </row>
    <row r="9" spans="1:38" x14ac:dyDescent="0.2">
      <c r="A9" s="10"/>
      <c r="B9" s="10"/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rightToLeft="1" workbookViewId="0">
      <selection activeCell="I25" sqref="I25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5.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ht="25.5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3" ht="25.5" x14ac:dyDescent="0.2">
      <c r="A3" s="105" t="s">
        <v>221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4" spans="1:13" ht="24" x14ac:dyDescent="0.2">
      <c r="A4" s="115" t="s">
        <v>110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1:13" ht="24" x14ac:dyDescent="0.2">
      <c r="A5" s="115" t="s">
        <v>111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</row>
    <row r="7" spans="1:13" ht="21" x14ac:dyDescent="0.2">
      <c r="C7" s="113" t="s">
        <v>9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</row>
    <row r="8" spans="1:13" ht="21" x14ac:dyDescent="0.2">
      <c r="A8" s="43"/>
      <c r="C8" s="4" t="s">
        <v>12</v>
      </c>
      <c r="D8" s="3"/>
      <c r="E8" s="4" t="s">
        <v>112</v>
      </c>
      <c r="F8" s="3"/>
      <c r="G8" s="4" t="s">
        <v>113</v>
      </c>
      <c r="H8" s="3"/>
      <c r="I8" s="4" t="s">
        <v>114</v>
      </c>
      <c r="J8" s="3"/>
      <c r="K8" s="4" t="s">
        <v>115</v>
      </c>
      <c r="L8" s="3"/>
      <c r="M8" s="4" t="s">
        <v>116</v>
      </c>
    </row>
    <row r="9" spans="1:13" x14ac:dyDescent="0.2">
      <c r="A9" s="10"/>
    </row>
    <row r="10" spans="1:13" x14ac:dyDescent="0.2">
      <c r="A10" s="10"/>
    </row>
    <row r="11" spans="1:13" x14ac:dyDescent="0.2">
      <c r="A11" s="10"/>
    </row>
    <row r="12" spans="1:13" x14ac:dyDescent="0.2">
      <c r="A12" s="10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6"/>
  <sheetViews>
    <sheetView rightToLeft="1" workbookViewId="0">
      <selection activeCell="O8" sqref="O8"/>
    </sheetView>
  </sheetViews>
  <sheetFormatPr defaultRowHeight="12.75" x14ac:dyDescent="0.2"/>
  <cols>
    <col min="1" max="1" width="6.28515625" bestFit="1" customWidth="1"/>
    <col min="2" max="2" width="10.85546875" customWidth="1"/>
    <col min="3" max="3" width="1.28515625" customWidth="1"/>
    <col min="4" max="4" width="18.7109375" bestFit="1" customWidth="1"/>
    <col min="5" max="5" width="0.85546875" customWidth="1"/>
    <col min="6" max="6" width="16.140625" bestFit="1" customWidth="1"/>
    <col min="7" max="7" width="1" customWidth="1"/>
    <col min="8" max="8" width="16.5703125" bestFit="1" customWidth="1"/>
    <col min="9" max="9" width="0.85546875" customWidth="1"/>
    <col min="10" max="10" width="16.28515625" bestFit="1" customWidth="1"/>
    <col min="11" max="11" width="1.28515625" customWidth="1"/>
    <col min="12" max="12" width="18.28515625" bestFit="1" customWidth="1"/>
    <col min="13" max="13" width="0.28515625" customWidth="1"/>
    <col min="21" max="21" width="16.42578125" bestFit="1" customWidth="1"/>
  </cols>
  <sheetData>
    <row r="1" spans="1:21" ht="25.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21" ht="25.5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21" ht="25.5" x14ac:dyDescent="0.2">
      <c r="A3" s="105" t="s">
        <v>220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5" spans="1:21" ht="24" x14ac:dyDescent="0.2">
      <c r="A5" s="1" t="s">
        <v>117</v>
      </c>
      <c r="B5" s="115" t="s">
        <v>118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U5" s="41">
        <v>1123868054128</v>
      </c>
    </row>
    <row r="6" spans="1:21" ht="21" x14ac:dyDescent="0.2">
      <c r="D6" s="2" t="s">
        <v>7</v>
      </c>
      <c r="F6" s="113" t="s">
        <v>8</v>
      </c>
      <c r="G6" s="113"/>
      <c r="H6" s="113"/>
      <c r="J6" s="118" t="s">
        <v>9</v>
      </c>
      <c r="K6" s="118"/>
      <c r="L6" s="118"/>
    </row>
    <row r="7" spans="1:21" ht="21" x14ac:dyDescent="0.2">
      <c r="A7" s="111"/>
      <c r="B7" s="111"/>
      <c r="D7" s="2" t="s">
        <v>119</v>
      </c>
      <c r="F7" s="2" t="s">
        <v>120</v>
      </c>
      <c r="H7" s="2" t="s">
        <v>121</v>
      </c>
      <c r="J7" s="50" t="s">
        <v>119</v>
      </c>
      <c r="L7" s="50" t="s">
        <v>17</v>
      </c>
    </row>
    <row r="8" spans="1:21" ht="18.75" x14ac:dyDescent="0.2">
      <c r="A8" s="109" t="s">
        <v>222</v>
      </c>
      <c r="B8" s="109"/>
      <c r="D8" s="5">
        <v>315593632</v>
      </c>
      <c r="F8" s="54">
        <v>1711138243</v>
      </c>
      <c r="G8" s="15"/>
      <c r="H8" s="14">
        <v>0</v>
      </c>
      <c r="J8" s="13">
        <f>D8+F8-H8</f>
        <v>2026731875</v>
      </c>
      <c r="L8" s="53">
        <f>J8/$U$5</f>
        <v>1.803353932479667E-3</v>
      </c>
    </row>
    <row r="9" spans="1:21" ht="18.75" x14ac:dyDescent="0.2">
      <c r="A9" s="109" t="s">
        <v>223</v>
      </c>
      <c r="B9" s="109"/>
      <c r="D9" s="7">
        <v>4537563253</v>
      </c>
      <c r="F9" s="7">
        <v>204003748798</v>
      </c>
      <c r="H9" s="7">
        <v>207968104316</v>
      </c>
      <c r="J9" s="13">
        <f t="shared" ref="J9:J10" si="0">D9+F9-H9</f>
        <v>573207735</v>
      </c>
      <c r="L9" s="53">
        <f>J9/$U$5</f>
        <v>5.1003116682122186E-4</v>
      </c>
    </row>
    <row r="10" spans="1:21" ht="18.75" x14ac:dyDescent="0.2">
      <c r="A10" s="109" t="s">
        <v>224</v>
      </c>
      <c r="B10" s="109"/>
      <c r="D10" s="7">
        <v>5317706209</v>
      </c>
      <c r="F10" s="7">
        <v>206915293193</v>
      </c>
      <c r="H10" s="55">
        <v>2400375000</v>
      </c>
      <c r="J10" s="13">
        <f t="shared" si="0"/>
        <v>209832624402</v>
      </c>
      <c r="L10" s="53">
        <f t="shared" ref="L10" si="1">J10/$U$5</f>
        <v>0.18670574684570726</v>
      </c>
    </row>
    <row r="11" spans="1:21" s="11" customFormat="1" ht="21.75" thickBot="1" x14ac:dyDescent="0.25">
      <c r="A11" s="111"/>
      <c r="B11" s="111"/>
      <c r="D11" s="12">
        <f>SUM(D8:D10)</f>
        <v>10170863094</v>
      </c>
      <c r="F11" s="12">
        <f>SUM(F8:F10)</f>
        <v>412630180234</v>
      </c>
      <c r="H11" s="12">
        <f>SUM(H8:H10)</f>
        <v>210368479316</v>
      </c>
      <c r="J11" s="51">
        <f>SUM(J8:J10)</f>
        <v>212432564012</v>
      </c>
      <c r="L11" s="49">
        <f>SUM(L8:L10)</f>
        <v>0.18901913194500816</v>
      </c>
    </row>
    <row r="12" spans="1:21" ht="14.25" customHeight="1" thickTop="1" x14ac:dyDescent="0.2">
      <c r="A12" s="10"/>
      <c r="B12" s="10"/>
    </row>
    <row r="13" spans="1:21" s="91" customFormat="1" x14ac:dyDescent="0.2">
      <c r="A13" s="99"/>
      <c r="B13" s="99"/>
    </row>
    <row r="14" spans="1:21" s="91" customFormat="1" x14ac:dyDescent="0.2">
      <c r="A14" s="99"/>
      <c r="B14" s="99"/>
    </row>
    <row r="15" spans="1:21" s="39" customFormat="1" x14ac:dyDescent="0.2">
      <c r="A15" s="104"/>
      <c r="B15" s="104"/>
      <c r="D15" s="40">
        <v>138497347678</v>
      </c>
    </row>
    <row r="16" spans="1:21" s="39" customFormat="1" x14ac:dyDescent="0.2">
      <c r="A16" s="104"/>
      <c r="B16" s="104"/>
      <c r="D16" s="40">
        <v>128326484584</v>
      </c>
      <c r="F16" s="41">
        <v>412630180234</v>
      </c>
      <c r="H16" s="41">
        <v>210368479316</v>
      </c>
      <c r="J16" s="41">
        <v>212432564012</v>
      </c>
    </row>
    <row r="17" spans="1:10" s="39" customFormat="1" x14ac:dyDescent="0.2">
      <c r="A17" s="104"/>
      <c r="B17" s="104"/>
      <c r="D17" s="40">
        <f>D15-D16</f>
        <v>10170863094</v>
      </c>
    </row>
    <row r="18" spans="1:10" s="39" customFormat="1" x14ac:dyDescent="0.2">
      <c r="D18" s="40">
        <f>D11-D17</f>
        <v>0</v>
      </c>
      <c r="F18" s="41">
        <f>F11-F16</f>
        <v>0</v>
      </c>
    </row>
    <row r="19" spans="1:10" s="39" customFormat="1" x14ac:dyDescent="0.2">
      <c r="D19" s="40"/>
      <c r="H19" s="41">
        <f>H11-H16</f>
        <v>0</v>
      </c>
      <c r="J19" s="41">
        <f>J11-J16</f>
        <v>0</v>
      </c>
    </row>
    <row r="20" spans="1:10" s="39" customFormat="1" x14ac:dyDescent="0.2"/>
    <row r="21" spans="1:10" s="91" customFormat="1" x14ac:dyDescent="0.2"/>
    <row r="22" spans="1:10" s="91" customFormat="1" x14ac:dyDescent="0.2"/>
    <row r="23" spans="1:10" s="91" customFormat="1" x14ac:dyDescent="0.2"/>
    <row r="24" spans="1:10" s="91" customFormat="1" x14ac:dyDescent="0.2"/>
    <row r="25" spans="1:10" s="91" customFormat="1" x14ac:dyDescent="0.2"/>
    <row r="26" spans="1:10" s="91" customFormat="1" x14ac:dyDescent="0.2"/>
  </sheetData>
  <mergeCells count="11">
    <mergeCell ref="A1:L1"/>
    <mergeCell ref="A2:L2"/>
    <mergeCell ref="A3:L3"/>
    <mergeCell ref="B5:L5"/>
    <mergeCell ref="F6:H6"/>
    <mergeCell ref="A11:B11"/>
    <mergeCell ref="J6:L6"/>
    <mergeCell ref="A7: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38"/>
  <sheetViews>
    <sheetView rightToLeft="1" workbookViewId="0">
      <selection activeCell="P7" sqref="P7"/>
    </sheetView>
  </sheetViews>
  <sheetFormatPr defaultRowHeight="12.75" x14ac:dyDescent="0.2"/>
  <cols>
    <col min="1" max="1" width="3.85546875" style="57" bestFit="1" customWidth="1"/>
    <col min="2" max="2" width="47.140625" style="57" customWidth="1"/>
    <col min="3" max="3" width="1.28515625" style="57" customWidth="1"/>
    <col min="4" max="4" width="8.28515625" style="57" bestFit="1" customWidth="1"/>
    <col min="5" max="5" width="1.28515625" style="57" customWidth="1"/>
    <col min="6" max="6" width="17.5703125" style="57" bestFit="1" customWidth="1"/>
    <col min="7" max="7" width="1.28515625" style="57" customWidth="1"/>
    <col min="8" max="8" width="17.28515625" style="57" bestFit="1" customWidth="1"/>
    <col min="9" max="9" width="1.28515625" style="57" customWidth="1"/>
    <col min="10" max="10" width="18" style="57" bestFit="1" customWidth="1"/>
    <col min="11" max="11" width="0.28515625" style="57" customWidth="1"/>
    <col min="12" max="15" width="9.140625" style="57"/>
    <col min="16" max="16" width="16.42578125" style="57" bestFit="1" customWidth="1"/>
    <col min="17" max="16384" width="9.140625" style="57"/>
  </cols>
  <sheetData>
    <row r="1" spans="1:16" ht="25.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6" ht="25.5" x14ac:dyDescent="0.2">
      <c r="A2" s="105" t="s">
        <v>122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6" ht="25.5" x14ac:dyDescent="0.2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</row>
    <row r="5" spans="1:16" ht="24" x14ac:dyDescent="0.2">
      <c r="A5" s="1" t="s">
        <v>123</v>
      </c>
      <c r="B5" s="115" t="s">
        <v>124</v>
      </c>
      <c r="C5" s="115"/>
      <c r="D5" s="115"/>
      <c r="E5" s="115"/>
      <c r="F5" s="115"/>
      <c r="G5" s="115"/>
      <c r="H5" s="115"/>
      <c r="I5" s="115"/>
      <c r="J5" s="115"/>
    </row>
    <row r="7" spans="1:16" ht="21" x14ac:dyDescent="0.2">
      <c r="A7" s="111"/>
      <c r="B7" s="111"/>
      <c r="D7" s="2" t="s">
        <v>125</v>
      </c>
      <c r="F7" s="2" t="s">
        <v>119</v>
      </c>
      <c r="H7" s="44" t="s">
        <v>126</v>
      </c>
      <c r="J7" s="44" t="s">
        <v>127</v>
      </c>
      <c r="P7" s="82">
        <v>1123868054128</v>
      </c>
    </row>
    <row r="8" spans="1:16" ht="18.75" x14ac:dyDescent="0.2">
      <c r="A8" s="119" t="s">
        <v>128</v>
      </c>
      <c r="B8" s="119"/>
      <c r="D8" s="58" t="s">
        <v>129</v>
      </c>
      <c r="F8" s="59">
        <f>'درآمد سرمایه گذاری در سهام'!U79</f>
        <v>-47833935918</v>
      </c>
      <c r="H8" s="48">
        <f>F8/$F$13</f>
        <v>1.145225403054043</v>
      </c>
      <c r="I8" s="15"/>
      <c r="J8" s="95">
        <f>F8/$P$7</f>
        <v>-4.2561878809798503E-2</v>
      </c>
    </row>
    <row r="9" spans="1:16" ht="18.75" x14ac:dyDescent="0.2">
      <c r="A9" s="120" t="s">
        <v>130</v>
      </c>
      <c r="B9" s="120"/>
      <c r="D9" s="60" t="s">
        <v>131</v>
      </c>
      <c r="F9" s="29">
        <v>0</v>
      </c>
      <c r="H9" s="48">
        <f t="shared" ref="H9:H12" si="0">F9/$F$13</f>
        <v>0</v>
      </c>
      <c r="I9" s="15"/>
      <c r="J9" s="97">
        <f t="shared" ref="J9:J12" si="1">F9/$P$7</f>
        <v>0</v>
      </c>
    </row>
    <row r="10" spans="1:16" ht="18.75" x14ac:dyDescent="0.2">
      <c r="A10" s="120" t="s">
        <v>132</v>
      </c>
      <c r="B10" s="120"/>
      <c r="D10" s="60" t="s">
        <v>133</v>
      </c>
      <c r="F10" s="29">
        <v>0</v>
      </c>
      <c r="H10" s="48">
        <f t="shared" si="0"/>
        <v>0</v>
      </c>
      <c r="I10" s="15"/>
      <c r="J10" s="97">
        <f t="shared" si="1"/>
        <v>0</v>
      </c>
    </row>
    <row r="11" spans="1:16" ht="18.75" x14ac:dyDescent="0.2">
      <c r="A11" s="120" t="s">
        <v>134</v>
      </c>
      <c r="B11" s="120"/>
      <c r="D11" s="60" t="s">
        <v>135</v>
      </c>
      <c r="F11" s="61">
        <f>'درآمد سپرده بانکی'!H11</f>
        <v>4640528520</v>
      </c>
      <c r="H11" s="94">
        <f>F11/$F$13</f>
        <v>-0.11110210863289932</v>
      </c>
      <c r="I11" s="15"/>
      <c r="J11" s="97">
        <f>F11/$P$7</f>
        <v>4.1290688021206794E-3</v>
      </c>
    </row>
    <row r="12" spans="1:16" ht="18.75" x14ac:dyDescent="0.2">
      <c r="A12" s="119" t="s">
        <v>136</v>
      </c>
      <c r="B12" s="119"/>
      <c r="D12" s="62" t="s">
        <v>137</v>
      </c>
      <c r="F12" s="63">
        <f>'سایر درآمدها'!F11</f>
        <v>1425266567</v>
      </c>
      <c r="H12" s="94">
        <f t="shared" si="0"/>
        <v>-3.4123294421143542E-2</v>
      </c>
      <c r="I12" s="15"/>
      <c r="J12" s="97">
        <f t="shared" si="1"/>
        <v>1.2681796246142548E-3</v>
      </c>
    </row>
    <row r="13" spans="1:16" s="64" customFormat="1" ht="21" x14ac:dyDescent="0.2">
      <c r="A13" s="111"/>
      <c r="B13" s="111"/>
      <c r="D13" s="65"/>
      <c r="F13" s="66">
        <f>SUM(F8:F12)</f>
        <v>-41768140831</v>
      </c>
      <c r="H13" s="45">
        <f>SUM(H8:H12)</f>
        <v>1</v>
      </c>
      <c r="I13" s="56"/>
      <c r="J13" s="96">
        <f>SUM(J8:J12)</f>
        <v>-3.7164630383063564E-2</v>
      </c>
    </row>
    <row r="14" spans="1:16" ht="14.25" customHeight="1" x14ac:dyDescent="0.2"/>
    <row r="15" spans="1:16" s="100" customFormat="1" x14ac:dyDescent="0.2"/>
    <row r="16" spans="1:16" s="81" customFormat="1" x14ac:dyDescent="0.2"/>
    <row r="17" spans="6:6" s="81" customFormat="1" x14ac:dyDescent="0.2"/>
    <row r="18" spans="6:6" s="81" customFormat="1" x14ac:dyDescent="0.2"/>
    <row r="19" spans="6:6" s="81" customFormat="1" x14ac:dyDescent="0.2">
      <c r="F19" s="82">
        <v>-39161673742</v>
      </c>
    </row>
    <row r="20" spans="6:6" s="81" customFormat="1" x14ac:dyDescent="0.2"/>
    <row r="21" spans="6:6" s="81" customFormat="1" x14ac:dyDescent="0.2"/>
    <row r="22" spans="6:6" s="81" customFormat="1" x14ac:dyDescent="0.2"/>
    <row r="23" spans="6:6" s="81" customFormat="1" x14ac:dyDescent="0.2">
      <c r="F23" s="83">
        <f>F19-F13</f>
        <v>2606467089</v>
      </c>
    </row>
    <row r="24" spans="6:6" s="81" customFormat="1" x14ac:dyDescent="0.2"/>
    <row r="25" spans="6:6" s="81" customFormat="1" x14ac:dyDescent="0.2"/>
    <row r="26" spans="6:6" s="81" customFormat="1" x14ac:dyDescent="0.2"/>
    <row r="27" spans="6:6" s="81" customFormat="1" x14ac:dyDescent="0.2">
      <c r="F27" s="82">
        <v>1437280926</v>
      </c>
    </row>
    <row r="28" spans="6:6" s="81" customFormat="1" x14ac:dyDescent="0.2">
      <c r="F28" s="82">
        <v>784747319</v>
      </c>
    </row>
    <row r="29" spans="6:6" s="81" customFormat="1" x14ac:dyDescent="0.2">
      <c r="F29" s="82">
        <v>384438844</v>
      </c>
    </row>
    <row r="30" spans="6:6" s="81" customFormat="1" x14ac:dyDescent="0.2">
      <c r="F30" s="82">
        <f>F27+F28+F29</f>
        <v>2606467089</v>
      </c>
    </row>
    <row r="31" spans="6:6" s="81" customFormat="1" x14ac:dyDescent="0.2"/>
    <row r="32" spans="6:6" s="81" customFormat="1" x14ac:dyDescent="0.2">
      <c r="F32" s="82">
        <f>F30-F23</f>
        <v>0</v>
      </c>
    </row>
    <row r="33" s="81" customFormat="1" x14ac:dyDescent="0.2"/>
    <row r="34" s="81" customFormat="1" x14ac:dyDescent="0.2"/>
    <row r="35" s="81" customFormat="1" x14ac:dyDescent="0.2"/>
    <row r="36" s="100" customFormat="1" x14ac:dyDescent="0.2"/>
    <row r="37" s="100" customFormat="1" x14ac:dyDescent="0.2"/>
    <row r="38" s="100" customFormat="1" x14ac:dyDescent="0.2"/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101"/>
  <sheetViews>
    <sheetView rightToLeft="1" topLeftCell="A61" workbookViewId="0">
      <selection activeCell="L59" sqref="L59"/>
    </sheetView>
  </sheetViews>
  <sheetFormatPr defaultRowHeight="12.75" x14ac:dyDescent="0.2"/>
  <cols>
    <col min="1" max="1" width="6.140625" style="57" bestFit="1" customWidth="1"/>
    <col min="2" max="2" width="22.42578125" style="57" customWidth="1"/>
    <col min="3" max="3" width="1.28515625" style="57" customWidth="1"/>
    <col min="4" max="4" width="16.28515625" style="57" bestFit="1" customWidth="1"/>
    <col min="5" max="5" width="1.28515625" style="57" customWidth="1"/>
    <col min="6" max="6" width="19.28515625" style="57" bestFit="1" customWidth="1"/>
    <col min="7" max="7" width="1.28515625" style="57" customWidth="1"/>
    <col min="8" max="8" width="16.28515625" style="57" bestFit="1" customWidth="1"/>
    <col min="9" max="9" width="1.28515625" style="57" customWidth="1"/>
    <col min="10" max="10" width="17.7109375" style="57" bestFit="1" customWidth="1"/>
    <col min="11" max="11" width="1.28515625" style="57" customWidth="1"/>
    <col min="12" max="12" width="17.28515625" style="15" bestFit="1" customWidth="1"/>
    <col min="13" max="13" width="1.28515625" style="57" customWidth="1"/>
    <col min="14" max="14" width="16.140625" style="57" bestFit="1" customWidth="1"/>
    <col min="15" max="16" width="1.28515625" style="57" customWidth="1"/>
    <col min="17" max="17" width="16.85546875" style="57" bestFit="1" customWidth="1"/>
    <col min="18" max="18" width="1.28515625" style="57" customWidth="1"/>
    <col min="19" max="19" width="15.85546875" style="57" bestFit="1" customWidth="1"/>
    <col min="20" max="20" width="1.28515625" style="57" customWidth="1"/>
    <col min="21" max="21" width="18" style="57" bestFit="1" customWidth="1"/>
    <col min="22" max="22" width="1.28515625" style="57" customWidth="1"/>
    <col min="23" max="23" width="17.28515625" style="15" bestFit="1" customWidth="1"/>
    <col min="24" max="24" width="0.28515625" style="57" customWidth="1"/>
    <col min="25" max="27" width="9.140625" style="57"/>
    <col min="28" max="28" width="14.42578125" style="57" bestFit="1" customWidth="1"/>
    <col min="29" max="16384" width="9.140625" style="57"/>
  </cols>
  <sheetData>
    <row r="1" spans="1:23" ht="25.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</row>
    <row r="2" spans="1:23" ht="25.5" x14ac:dyDescent="0.2">
      <c r="A2" s="105" t="s">
        <v>122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</row>
    <row r="3" spans="1:23" ht="25.5" x14ac:dyDescent="0.2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</row>
    <row r="5" spans="1:23" ht="24" x14ac:dyDescent="0.2">
      <c r="A5" s="1" t="s">
        <v>138</v>
      </c>
      <c r="B5" s="115" t="s">
        <v>139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</row>
    <row r="6" spans="1:23" ht="21" x14ac:dyDescent="0.2">
      <c r="D6" s="113" t="s">
        <v>140</v>
      </c>
      <c r="E6" s="113"/>
      <c r="F6" s="113"/>
      <c r="G6" s="113"/>
      <c r="H6" s="113"/>
      <c r="I6" s="113"/>
      <c r="J6" s="113"/>
      <c r="K6" s="113"/>
      <c r="L6" s="113"/>
      <c r="N6" s="113" t="s">
        <v>141</v>
      </c>
      <c r="O6" s="113"/>
      <c r="P6" s="113"/>
      <c r="Q6" s="113"/>
      <c r="R6" s="113"/>
      <c r="S6" s="113"/>
      <c r="T6" s="113"/>
      <c r="U6" s="113"/>
      <c r="V6" s="113"/>
      <c r="W6" s="113"/>
    </row>
    <row r="7" spans="1:23" ht="21" x14ac:dyDescent="0.2">
      <c r="A7" s="111"/>
      <c r="B7" s="111"/>
      <c r="D7" s="2" t="s">
        <v>142</v>
      </c>
      <c r="F7" s="2" t="s">
        <v>143</v>
      </c>
      <c r="H7" s="2" t="s">
        <v>144</v>
      </c>
      <c r="J7" s="50" t="s">
        <v>119</v>
      </c>
      <c r="K7" s="71"/>
      <c r="L7" s="50" t="s">
        <v>126</v>
      </c>
      <c r="N7" s="2" t="s">
        <v>142</v>
      </c>
      <c r="P7" s="113" t="s">
        <v>143</v>
      </c>
      <c r="Q7" s="113"/>
      <c r="S7" s="2" t="s">
        <v>144</v>
      </c>
      <c r="U7" s="50" t="s">
        <v>119</v>
      </c>
      <c r="V7" s="71"/>
      <c r="W7" s="50" t="s">
        <v>126</v>
      </c>
    </row>
    <row r="8" spans="1:23" ht="18.75" x14ac:dyDescent="0.2">
      <c r="A8" s="119" t="s">
        <v>46</v>
      </c>
      <c r="B8" s="119"/>
      <c r="D8" s="24">
        <v>0</v>
      </c>
      <c r="E8" s="70"/>
      <c r="F8" s="59">
        <v>-3904283589</v>
      </c>
      <c r="G8" s="70"/>
      <c r="H8" s="59">
        <v>-9900</v>
      </c>
      <c r="I8" s="70"/>
      <c r="J8" s="75">
        <f>D8+F8+H8</f>
        <v>-3904293489</v>
      </c>
      <c r="L8" s="46">
        <f>J8/$AB$59</f>
        <v>3.5122829888927572E-2</v>
      </c>
      <c r="N8" s="24">
        <v>0</v>
      </c>
      <c r="O8" s="70"/>
      <c r="P8" s="123">
        <v>-3180174557</v>
      </c>
      <c r="Q8" s="123"/>
      <c r="R8" s="70"/>
      <c r="S8" s="59">
        <v>-9900</v>
      </c>
      <c r="T8" s="70"/>
      <c r="U8" s="75">
        <f>N8+P8+S8</f>
        <v>-3180184457</v>
      </c>
      <c r="W8" s="48">
        <f>U8/درآمد!$F$13</f>
        <v>7.6138999575477651E-2</v>
      </c>
    </row>
    <row r="9" spans="1:23" ht="18.75" x14ac:dyDescent="0.2">
      <c r="A9" s="120" t="s">
        <v>83</v>
      </c>
      <c r="B9" s="120"/>
      <c r="D9" s="29">
        <v>0</v>
      </c>
      <c r="E9" s="70"/>
      <c r="F9" s="61">
        <v>-2331834500</v>
      </c>
      <c r="G9" s="70"/>
      <c r="H9" s="61">
        <v>406830731</v>
      </c>
      <c r="I9" s="70"/>
      <c r="J9" s="75">
        <f t="shared" ref="J9:J71" si="0">D9+F9+H9</f>
        <v>-1925003769</v>
      </c>
      <c r="L9" s="46">
        <f t="shared" ref="L9:L71" si="1">J9/$AB$59</f>
        <v>1.7317238087920656E-2</v>
      </c>
      <c r="N9" s="29">
        <v>0</v>
      </c>
      <c r="O9" s="70"/>
      <c r="P9" s="121">
        <v>-744202500</v>
      </c>
      <c r="Q9" s="121"/>
      <c r="R9" s="70"/>
      <c r="S9" s="61">
        <v>406830731</v>
      </c>
      <c r="T9" s="70"/>
      <c r="U9" s="75">
        <f t="shared" ref="U9:U71" si="2">N9+P9+S9</f>
        <v>-337371769</v>
      </c>
      <c r="W9" s="48">
        <f>U9/درآمد!$F$13</f>
        <v>8.0772512802294808E-3</v>
      </c>
    </row>
    <row r="10" spans="1:23" ht="18.75" x14ac:dyDescent="0.2">
      <c r="A10" s="120" t="s">
        <v>22</v>
      </c>
      <c r="B10" s="120"/>
      <c r="D10" s="29">
        <v>0</v>
      </c>
      <c r="E10" s="70"/>
      <c r="F10" s="61">
        <v>-4147690632</v>
      </c>
      <c r="G10" s="70"/>
      <c r="H10" s="61">
        <v>-1034516558</v>
      </c>
      <c r="I10" s="70"/>
      <c r="J10" s="75">
        <f t="shared" si="0"/>
        <v>-5182207190</v>
      </c>
      <c r="L10" s="46">
        <f t="shared" si="1"/>
        <v>4.6618877934344591E-2</v>
      </c>
      <c r="N10" s="29">
        <v>0</v>
      </c>
      <c r="O10" s="70"/>
      <c r="P10" s="121">
        <v>-4227070246</v>
      </c>
      <c r="Q10" s="121"/>
      <c r="R10" s="70"/>
      <c r="S10" s="61">
        <v>-196822533</v>
      </c>
      <c r="T10" s="70"/>
      <c r="U10" s="75">
        <f t="shared" si="2"/>
        <v>-4423892779</v>
      </c>
      <c r="W10" s="48">
        <f>U10/درآمد!$F$13</f>
        <v>0.10591548225475768</v>
      </c>
    </row>
    <row r="11" spans="1:23" ht="18.75" x14ac:dyDescent="0.2">
      <c r="A11" s="120" t="s">
        <v>21</v>
      </c>
      <c r="B11" s="120"/>
      <c r="D11" s="29">
        <v>0</v>
      </c>
      <c r="E11" s="70"/>
      <c r="F11" s="61">
        <v>-5608501386</v>
      </c>
      <c r="G11" s="70"/>
      <c r="H11" s="61">
        <v>-1346261496</v>
      </c>
      <c r="I11" s="70"/>
      <c r="J11" s="75">
        <f t="shared" si="0"/>
        <v>-6954762882</v>
      </c>
      <c r="L11" s="46">
        <f t="shared" si="1"/>
        <v>6.2564700709750773E-2</v>
      </c>
      <c r="N11" s="29">
        <v>0</v>
      </c>
      <c r="O11" s="70"/>
      <c r="P11" s="121">
        <v>-5410047411</v>
      </c>
      <c r="Q11" s="121"/>
      <c r="R11" s="70"/>
      <c r="S11" s="61">
        <v>-1286725121</v>
      </c>
      <c r="T11" s="70"/>
      <c r="U11" s="75">
        <f t="shared" si="2"/>
        <v>-6696772532</v>
      </c>
      <c r="W11" s="48">
        <f>U11/درآمد!$F$13</f>
        <v>0.16033207125728005</v>
      </c>
    </row>
    <row r="12" spans="1:23" ht="18.75" x14ac:dyDescent="0.2">
      <c r="A12" s="120" t="s">
        <v>79</v>
      </c>
      <c r="B12" s="120"/>
      <c r="D12" s="29">
        <v>0</v>
      </c>
      <c r="E12" s="70"/>
      <c r="F12" s="61">
        <v>-1292141311</v>
      </c>
      <c r="G12" s="70"/>
      <c r="H12" s="61">
        <v>-2331571624</v>
      </c>
      <c r="I12" s="70"/>
      <c r="J12" s="75">
        <f t="shared" si="0"/>
        <v>-3623712935</v>
      </c>
      <c r="L12" s="46">
        <f t="shared" si="1"/>
        <v>3.2598741191177762E-2</v>
      </c>
      <c r="N12" s="29">
        <v>0</v>
      </c>
      <c r="O12" s="70"/>
      <c r="P12" s="121">
        <v>-3218167149</v>
      </c>
      <c r="Q12" s="121"/>
      <c r="R12" s="70"/>
      <c r="S12" s="61">
        <v>-2331571624</v>
      </c>
      <c r="T12" s="70"/>
      <c r="U12" s="75">
        <f t="shared" si="2"/>
        <v>-5549738773</v>
      </c>
      <c r="W12" s="48">
        <f>U12/درآمد!$F$13</f>
        <v>0.13287014127478294</v>
      </c>
    </row>
    <row r="13" spans="1:23" ht="18.75" x14ac:dyDescent="0.2">
      <c r="A13" s="120" t="s">
        <v>39</v>
      </c>
      <c r="B13" s="120"/>
      <c r="D13" s="29">
        <v>0</v>
      </c>
      <c r="E13" s="70"/>
      <c r="F13" s="29">
        <v>0</v>
      </c>
      <c r="G13" s="70"/>
      <c r="H13" s="61">
        <v>4572612</v>
      </c>
      <c r="I13" s="70"/>
      <c r="J13" s="75">
        <f t="shared" si="0"/>
        <v>4572612</v>
      </c>
      <c r="L13" s="46">
        <f t="shared" si="1"/>
        <v>-4.1134989948003078E-5</v>
      </c>
      <c r="N13" s="29">
        <v>0</v>
      </c>
      <c r="O13" s="70"/>
      <c r="P13" s="108">
        <v>0</v>
      </c>
      <c r="Q13" s="108"/>
      <c r="R13" s="70"/>
      <c r="S13" s="61">
        <v>4572612</v>
      </c>
      <c r="T13" s="70"/>
      <c r="U13" s="75">
        <f t="shared" si="2"/>
        <v>4572612</v>
      </c>
      <c r="W13" s="94">
        <f>U13/درآمد!$F$13</f>
        <v>-1.0947607216949052E-4</v>
      </c>
    </row>
    <row r="14" spans="1:23" ht="18.75" x14ac:dyDescent="0.2">
      <c r="A14" s="120" t="s">
        <v>54</v>
      </c>
      <c r="B14" s="120"/>
      <c r="D14" s="29">
        <v>0</v>
      </c>
      <c r="E14" s="70"/>
      <c r="F14" s="61">
        <v>215293253</v>
      </c>
      <c r="G14" s="70"/>
      <c r="H14" s="61">
        <v>-437743180</v>
      </c>
      <c r="I14" s="70"/>
      <c r="J14" s="75">
        <f t="shared" si="0"/>
        <v>-222449927</v>
      </c>
      <c r="L14" s="46">
        <f t="shared" si="1"/>
        <v>2.0011484707381732E-3</v>
      </c>
      <c r="N14" s="29">
        <v>0</v>
      </c>
      <c r="O14" s="70"/>
      <c r="P14" s="121">
        <v>-130016706</v>
      </c>
      <c r="Q14" s="121"/>
      <c r="R14" s="70"/>
      <c r="S14" s="61">
        <v>-437743180</v>
      </c>
      <c r="T14" s="70"/>
      <c r="U14" s="75">
        <f t="shared" si="2"/>
        <v>-567759886</v>
      </c>
      <c r="W14" s="48">
        <f>U14/درآمد!$F$13</f>
        <v>1.3593132820951726E-2</v>
      </c>
    </row>
    <row r="15" spans="1:23" ht="18.75" x14ac:dyDescent="0.2">
      <c r="A15" s="120" t="s">
        <v>30</v>
      </c>
      <c r="B15" s="120"/>
      <c r="D15" s="29">
        <v>0</v>
      </c>
      <c r="E15" s="70"/>
      <c r="F15" s="29">
        <v>0</v>
      </c>
      <c r="G15" s="70"/>
      <c r="H15" s="61">
        <v>2590902588</v>
      </c>
      <c r="I15" s="70"/>
      <c r="J15" s="75">
        <f t="shared" si="0"/>
        <v>2590902588</v>
      </c>
      <c r="L15" s="94">
        <f t="shared" si="1"/>
        <v>-2.3307630718205515E-2</v>
      </c>
      <c r="N15" s="29">
        <v>0</v>
      </c>
      <c r="O15" s="70"/>
      <c r="P15" s="108">
        <v>0</v>
      </c>
      <c r="Q15" s="108"/>
      <c r="R15" s="70"/>
      <c r="S15" s="61">
        <v>2590902588</v>
      </c>
      <c r="T15" s="70"/>
      <c r="U15" s="75">
        <f t="shared" si="2"/>
        <v>2590902588</v>
      </c>
      <c r="W15" s="94">
        <f>U15/درآمد!$F$13</f>
        <v>-6.2030594047342694E-2</v>
      </c>
    </row>
    <row r="16" spans="1:23" ht="18.75" x14ac:dyDescent="0.2">
      <c r="A16" s="120" t="s">
        <v>23</v>
      </c>
      <c r="B16" s="120"/>
      <c r="D16" s="29">
        <v>0</v>
      </c>
      <c r="E16" s="70"/>
      <c r="F16" s="61">
        <v>-4399871240</v>
      </c>
      <c r="G16" s="70"/>
      <c r="H16" s="61">
        <v>-2060</v>
      </c>
      <c r="I16" s="70"/>
      <c r="J16" s="75">
        <f t="shared" si="0"/>
        <v>-4399873300</v>
      </c>
      <c r="L16" s="46">
        <f t="shared" si="1"/>
        <v>3.9581041200956291E-2</v>
      </c>
      <c r="N16" s="29">
        <v>0</v>
      </c>
      <c r="O16" s="70"/>
      <c r="P16" s="121">
        <v>-1838969578</v>
      </c>
      <c r="Q16" s="121"/>
      <c r="R16" s="70"/>
      <c r="S16" s="61">
        <v>-2060</v>
      </c>
      <c r="T16" s="70"/>
      <c r="U16" s="75">
        <f t="shared" si="2"/>
        <v>-1838971638</v>
      </c>
      <c r="W16" s="48">
        <f>U16/درآمد!$F$13</f>
        <v>4.4028094174474938E-2</v>
      </c>
    </row>
    <row r="17" spans="1:23" ht="18.75" x14ac:dyDescent="0.2">
      <c r="A17" s="120" t="s">
        <v>38</v>
      </c>
      <c r="B17" s="120"/>
      <c r="D17" s="29">
        <v>0</v>
      </c>
      <c r="E17" s="70"/>
      <c r="F17" s="29">
        <v>0</v>
      </c>
      <c r="G17" s="70"/>
      <c r="H17" s="61">
        <v>-63708948</v>
      </c>
      <c r="I17" s="70"/>
      <c r="J17" s="75">
        <f t="shared" si="0"/>
        <v>-63708948</v>
      </c>
      <c r="L17" s="46">
        <f t="shared" si="1"/>
        <v>5.7312252506397897E-4</v>
      </c>
      <c r="N17" s="29">
        <v>0</v>
      </c>
      <c r="O17" s="70"/>
      <c r="P17" s="108">
        <v>0</v>
      </c>
      <c r="Q17" s="108"/>
      <c r="R17" s="70"/>
      <c r="S17" s="61">
        <v>-151681172</v>
      </c>
      <c r="T17" s="70"/>
      <c r="U17" s="75">
        <f t="shared" si="2"/>
        <v>-151681172</v>
      </c>
      <c r="W17" s="48">
        <f>U17/درآمد!$F$13</f>
        <v>3.6315040359044034E-3</v>
      </c>
    </row>
    <row r="18" spans="1:23" ht="18.75" x14ac:dyDescent="0.2">
      <c r="A18" s="120" t="s">
        <v>29</v>
      </c>
      <c r="B18" s="120"/>
      <c r="D18" s="29">
        <v>0</v>
      </c>
      <c r="E18" s="70"/>
      <c r="F18" s="29">
        <v>0</v>
      </c>
      <c r="G18" s="70"/>
      <c r="H18" s="61">
        <v>914852844</v>
      </c>
      <c r="I18" s="70"/>
      <c r="J18" s="75">
        <f t="shared" si="0"/>
        <v>914852844</v>
      </c>
      <c r="L18" s="94">
        <f t="shared" si="1"/>
        <v>-8.2299706473766051E-3</v>
      </c>
      <c r="N18" s="29">
        <v>0</v>
      </c>
      <c r="O18" s="70"/>
      <c r="P18" s="108">
        <v>0</v>
      </c>
      <c r="Q18" s="108"/>
      <c r="R18" s="70"/>
      <c r="S18" s="61">
        <v>1074413041</v>
      </c>
      <c r="T18" s="70"/>
      <c r="U18" s="75">
        <f t="shared" si="2"/>
        <v>1074413041</v>
      </c>
      <c r="W18" s="94">
        <f>U18/درآمد!$F$13</f>
        <v>-2.572326705531932E-2</v>
      </c>
    </row>
    <row r="19" spans="1:23" ht="18.75" x14ac:dyDescent="0.2">
      <c r="A19" s="120" t="s">
        <v>32</v>
      </c>
      <c r="B19" s="120"/>
      <c r="D19" s="29">
        <v>0</v>
      </c>
      <c r="E19" s="70"/>
      <c r="F19" s="29">
        <v>0</v>
      </c>
      <c r="G19" s="70"/>
      <c r="H19" s="61">
        <v>3771812789</v>
      </c>
      <c r="I19" s="70"/>
      <c r="J19" s="75">
        <f t="shared" si="0"/>
        <v>3771812789</v>
      </c>
      <c r="L19" s="94">
        <f t="shared" si="1"/>
        <v>-3.3931040106019154E-2</v>
      </c>
      <c r="N19" s="29">
        <v>0</v>
      </c>
      <c r="O19" s="70"/>
      <c r="P19" s="108">
        <v>0</v>
      </c>
      <c r="Q19" s="108"/>
      <c r="R19" s="70"/>
      <c r="S19" s="61">
        <v>8988985110</v>
      </c>
      <c r="T19" s="70"/>
      <c r="U19" s="75">
        <f t="shared" si="2"/>
        <v>8988985110</v>
      </c>
      <c r="W19" s="94">
        <f>U19/درآمد!$F$13</f>
        <v>-0.21521152081848094</v>
      </c>
    </row>
    <row r="20" spans="1:23" ht="18.75" x14ac:dyDescent="0.2">
      <c r="A20" s="120" t="s">
        <v>61</v>
      </c>
      <c r="B20" s="120"/>
      <c r="D20" s="29">
        <v>0</v>
      </c>
      <c r="E20" s="70"/>
      <c r="F20" s="61">
        <v>-1476130342</v>
      </c>
      <c r="G20" s="70"/>
      <c r="H20" s="61">
        <v>-891673636</v>
      </c>
      <c r="I20" s="70"/>
      <c r="J20" s="75">
        <f t="shared" si="0"/>
        <v>-2367803978</v>
      </c>
      <c r="L20" s="46">
        <f t="shared" si="1"/>
        <v>2.1300646727487858E-2</v>
      </c>
      <c r="N20" s="29">
        <v>0</v>
      </c>
      <c r="O20" s="70"/>
      <c r="P20" s="121">
        <v>-2121105842</v>
      </c>
      <c r="Q20" s="121"/>
      <c r="R20" s="70"/>
      <c r="S20" s="61">
        <v>-891673636</v>
      </c>
      <c r="T20" s="70"/>
      <c r="U20" s="75">
        <f t="shared" si="2"/>
        <v>-3012779478</v>
      </c>
      <c r="W20" s="48">
        <f>U20/درآمد!$F$13</f>
        <v>7.2131040981453926E-2</v>
      </c>
    </row>
    <row r="21" spans="1:23" ht="18.75" x14ac:dyDescent="0.2">
      <c r="A21" s="120" t="s">
        <v>20</v>
      </c>
      <c r="B21" s="120"/>
      <c r="D21" s="29">
        <v>0</v>
      </c>
      <c r="E21" s="70"/>
      <c r="F21" s="61">
        <v>-3667284021</v>
      </c>
      <c r="G21" s="70"/>
      <c r="H21" s="61">
        <v>53723936</v>
      </c>
      <c r="I21" s="70"/>
      <c r="J21" s="75">
        <f t="shared" si="0"/>
        <v>-3613560085</v>
      </c>
      <c r="L21" s="46">
        <f t="shared" si="1"/>
        <v>3.2507406657940836E-2</v>
      </c>
      <c r="N21" s="29">
        <v>0</v>
      </c>
      <c r="O21" s="70"/>
      <c r="P21" s="121">
        <v>-4000832654</v>
      </c>
      <c r="Q21" s="121"/>
      <c r="R21" s="70"/>
      <c r="S21" s="61">
        <v>53723936</v>
      </c>
      <c r="T21" s="70"/>
      <c r="U21" s="75">
        <f t="shared" si="2"/>
        <v>-3947108718</v>
      </c>
      <c r="W21" s="48">
        <f>U21/درآمد!$F$13</f>
        <v>9.4500464695581696E-2</v>
      </c>
    </row>
    <row r="22" spans="1:23" ht="18.75" x14ac:dyDescent="0.2">
      <c r="A22" s="120" t="s">
        <v>82</v>
      </c>
      <c r="B22" s="120"/>
      <c r="D22" s="29">
        <v>0</v>
      </c>
      <c r="E22" s="70"/>
      <c r="F22" s="61">
        <v>-1898009655</v>
      </c>
      <c r="G22" s="70"/>
      <c r="H22" s="61">
        <v>66803182</v>
      </c>
      <c r="I22" s="70"/>
      <c r="J22" s="75">
        <f t="shared" si="0"/>
        <v>-1831206473</v>
      </c>
      <c r="L22" s="46">
        <f t="shared" si="1"/>
        <v>1.6473442281910902E-2</v>
      </c>
      <c r="N22" s="29">
        <v>0</v>
      </c>
      <c r="O22" s="70"/>
      <c r="P22" s="121">
        <v>520941685</v>
      </c>
      <c r="Q22" s="121"/>
      <c r="R22" s="70"/>
      <c r="S22" s="61">
        <v>66803182</v>
      </c>
      <c r="T22" s="70"/>
      <c r="U22" s="75">
        <f t="shared" si="2"/>
        <v>587744867</v>
      </c>
      <c r="W22" s="94">
        <f>U22/درآمد!$F$13</f>
        <v>-1.4071607098292969E-2</v>
      </c>
    </row>
    <row r="23" spans="1:23" ht="18.75" x14ac:dyDescent="0.2">
      <c r="A23" s="120" t="s">
        <v>55</v>
      </c>
      <c r="B23" s="120"/>
      <c r="D23" s="29">
        <v>0</v>
      </c>
      <c r="E23" s="70"/>
      <c r="F23" s="61">
        <v>-2270177825</v>
      </c>
      <c r="G23" s="70"/>
      <c r="H23" s="61">
        <v>853158921</v>
      </c>
      <c r="I23" s="70"/>
      <c r="J23" s="75">
        <f t="shared" si="0"/>
        <v>-1417018904</v>
      </c>
      <c r="L23" s="46">
        <f t="shared" si="1"/>
        <v>1.2747431527575561E-2</v>
      </c>
      <c r="N23" s="29">
        <v>0</v>
      </c>
      <c r="O23" s="70"/>
      <c r="P23" s="121">
        <v>12043177</v>
      </c>
      <c r="Q23" s="121"/>
      <c r="R23" s="70"/>
      <c r="S23" s="61">
        <v>1736268970</v>
      </c>
      <c r="T23" s="70"/>
      <c r="U23" s="75">
        <f t="shared" si="2"/>
        <v>1748312147</v>
      </c>
      <c r="W23" s="94">
        <f>U23/درآمد!$F$13</f>
        <v>-4.1857552484175116E-2</v>
      </c>
    </row>
    <row r="24" spans="1:23" ht="18.75" x14ac:dyDescent="0.2">
      <c r="A24" s="120" t="s">
        <v>47</v>
      </c>
      <c r="B24" s="120"/>
      <c r="D24" s="29">
        <v>0</v>
      </c>
      <c r="E24" s="70"/>
      <c r="F24" s="29">
        <v>0</v>
      </c>
      <c r="G24" s="70"/>
      <c r="H24" s="61">
        <v>429395464</v>
      </c>
      <c r="I24" s="70"/>
      <c r="J24" s="75">
        <f t="shared" si="0"/>
        <v>429395464</v>
      </c>
      <c r="L24" s="94">
        <f t="shared" si="1"/>
        <v>-3.8628202207749351E-3</v>
      </c>
      <c r="N24" s="29">
        <v>0</v>
      </c>
      <c r="O24" s="70"/>
      <c r="P24" s="108">
        <v>0</v>
      </c>
      <c r="Q24" s="108"/>
      <c r="R24" s="70"/>
      <c r="S24" s="61">
        <v>429395464</v>
      </c>
      <c r="T24" s="70"/>
      <c r="U24" s="75">
        <f t="shared" si="2"/>
        <v>429395464</v>
      </c>
      <c r="W24" s="94">
        <f>U24/درآمد!$F$13</f>
        <v>-1.0280454323724793E-2</v>
      </c>
    </row>
    <row r="25" spans="1:23" ht="18.75" x14ac:dyDescent="0.2">
      <c r="A25" s="120" t="s">
        <v>70</v>
      </c>
      <c r="B25" s="120"/>
      <c r="D25" s="29">
        <v>0</v>
      </c>
      <c r="E25" s="70"/>
      <c r="F25" s="61">
        <v>-2212229184</v>
      </c>
      <c r="G25" s="70"/>
      <c r="H25" s="61">
        <v>1732327712</v>
      </c>
      <c r="I25" s="70"/>
      <c r="J25" s="75">
        <f t="shared" si="0"/>
        <v>-479901472</v>
      </c>
      <c r="L25" s="46">
        <f t="shared" si="1"/>
        <v>4.3171697547817051E-3</v>
      </c>
      <c r="N25" s="29">
        <v>0</v>
      </c>
      <c r="O25" s="70"/>
      <c r="P25" s="121">
        <v>267241066</v>
      </c>
      <c r="Q25" s="121"/>
      <c r="R25" s="70"/>
      <c r="S25" s="61">
        <v>1732327712</v>
      </c>
      <c r="T25" s="70"/>
      <c r="U25" s="75">
        <f t="shared" si="2"/>
        <v>1999568778</v>
      </c>
      <c r="W25" s="94">
        <f>U25/درآمد!$F$13</f>
        <v>-4.7873061577975121E-2</v>
      </c>
    </row>
    <row r="26" spans="1:23" ht="18.75" x14ac:dyDescent="0.2">
      <c r="A26" s="120" t="s">
        <v>67</v>
      </c>
      <c r="B26" s="120"/>
      <c r="D26" s="29">
        <v>0</v>
      </c>
      <c r="E26" s="70"/>
      <c r="F26" s="61">
        <v>-1377005245</v>
      </c>
      <c r="G26" s="70"/>
      <c r="H26" s="61">
        <v>1827744080</v>
      </c>
      <c r="I26" s="70"/>
      <c r="J26" s="75">
        <f t="shared" si="0"/>
        <v>450738835</v>
      </c>
      <c r="L26" s="94">
        <f t="shared" si="1"/>
        <v>-4.0548241239142134E-3</v>
      </c>
      <c r="N26" s="29">
        <v>0</v>
      </c>
      <c r="O26" s="70"/>
      <c r="P26" s="121">
        <v>983864085</v>
      </c>
      <c r="Q26" s="121"/>
      <c r="R26" s="70"/>
      <c r="S26" s="61">
        <v>1827744080</v>
      </c>
      <c r="T26" s="70"/>
      <c r="U26" s="75">
        <f t="shared" si="2"/>
        <v>2811608165</v>
      </c>
      <c r="W26" s="94">
        <f>U26/درآمد!$F$13</f>
        <v>-6.7314659189073728E-2</v>
      </c>
    </row>
    <row r="27" spans="1:23" ht="18.75" x14ac:dyDescent="0.2">
      <c r="A27" s="120" t="s">
        <v>73</v>
      </c>
      <c r="B27" s="120"/>
      <c r="D27" s="29">
        <v>0</v>
      </c>
      <c r="E27" s="70"/>
      <c r="F27" s="29">
        <v>0</v>
      </c>
      <c r="G27" s="70"/>
      <c r="H27" s="61">
        <v>241402032</v>
      </c>
      <c r="I27" s="70"/>
      <c r="J27" s="75">
        <f t="shared" si="0"/>
        <v>241402032</v>
      </c>
      <c r="L27" s="94">
        <f t="shared" si="1"/>
        <v>-2.1716406639678849E-3</v>
      </c>
      <c r="N27" s="29">
        <v>0</v>
      </c>
      <c r="O27" s="70"/>
      <c r="P27" s="108">
        <v>0</v>
      </c>
      <c r="Q27" s="108"/>
      <c r="R27" s="70"/>
      <c r="S27" s="61">
        <v>241402032</v>
      </c>
      <c r="T27" s="70"/>
      <c r="U27" s="75">
        <f t="shared" si="2"/>
        <v>241402032</v>
      </c>
      <c r="W27" s="94">
        <f>U27/درآمد!$F$13</f>
        <v>-5.7795733110733343E-3</v>
      </c>
    </row>
    <row r="28" spans="1:23" ht="18.75" x14ac:dyDescent="0.2">
      <c r="A28" s="120" t="s">
        <v>71</v>
      </c>
      <c r="B28" s="120"/>
      <c r="D28" s="29">
        <v>0</v>
      </c>
      <c r="E28" s="70"/>
      <c r="F28" s="61">
        <v>-5175390398</v>
      </c>
      <c r="G28" s="70"/>
      <c r="H28" s="61">
        <v>477984232</v>
      </c>
      <c r="I28" s="70"/>
      <c r="J28" s="75">
        <f t="shared" si="0"/>
        <v>-4697406166</v>
      </c>
      <c r="L28" s="46">
        <f t="shared" si="1"/>
        <v>4.2257632053648478E-2</v>
      </c>
      <c r="N28" s="29">
        <v>0</v>
      </c>
      <c r="O28" s="70"/>
      <c r="P28" s="121">
        <v>3946335399</v>
      </c>
      <c r="Q28" s="121"/>
      <c r="R28" s="70"/>
      <c r="S28" s="61">
        <v>477984232</v>
      </c>
      <c r="T28" s="70"/>
      <c r="U28" s="75">
        <f t="shared" si="2"/>
        <v>4424319631</v>
      </c>
      <c r="W28" s="94">
        <f>U28/درآمد!$F$13</f>
        <v>-0.10592570181424746</v>
      </c>
    </row>
    <row r="29" spans="1:23" ht="18.75" x14ac:dyDescent="0.2">
      <c r="A29" s="120" t="s">
        <v>51</v>
      </c>
      <c r="B29" s="120"/>
      <c r="D29" s="29">
        <v>0</v>
      </c>
      <c r="E29" s="70"/>
      <c r="F29" s="29">
        <v>0</v>
      </c>
      <c r="G29" s="70"/>
      <c r="H29" s="61">
        <v>109953648</v>
      </c>
      <c r="I29" s="70"/>
      <c r="J29" s="75">
        <f t="shared" si="0"/>
        <v>109953648</v>
      </c>
      <c r="L29" s="94">
        <f t="shared" si="1"/>
        <v>-9.891375444114369E-4</v>
      </c>
      <c r="N29" s="29">
        <v>0</v>
      </c>
      <c r="O29" s="70"/>
      <c r="P29" s="108">
        <v>0</v>
      </c>
      <c r="Q29" s="108"/>
      <c r="R29" s="70"/>
      <c r="S29" s="61">
        <v>109953648</v>
      </c>
      <c r="T29" s="70"/>
      <c r="U29" s="75">
        <f t="shared" si="2"/>
        <v>109953648</v>
      </c>
      <c r="W29" s="94">
        <f>U29/درآمد!$F$13</f>
        <v>-2.6324764715980184E-3</v>
      </c>
    </row>
    <row r="30" spans="1:23" ht="18.75" x14ac:dyDescent="0.2">
      <c r="A30" s="120" t="s">
        <v>60</v>
      </c>
      <c r="B30" s="120"/>
      <c r="D30" s="61">
        <v>5789821547</v>
      </c>
      <c r="E30" s="70"/>
      <c r="F30" s="61">
        <v>-4387817940</v>
      </c>
      <c r="G30" s="70"/>
      <c r="H30" s="29">
        <v>0</v>
      </c>
      <c r="I30" s="70"/>
      <c r="J30" s="75">
        <f t="shared" si="0"/>
        <v>1402003607</v>
      </c>
      <c r="L30" s="94">
        <f t="shared" si="1"/>
        <v>-1.2612354663157306E-2</v>
      </c>
      <c r="N30" s="61">
        <v>5789821547</v>
      </c>
      <c r="O30" s="70"/>
      <c r="P30" s="121">
        <v>-1655106355</v>
      </c>
      <c r="Q30" s="121"/>
      <c r="R30" s="70"/>
      <c r="S30" s="61">
        <v>569563096</v>
      </c>
      <c r="T30" s="70"/>
      <c r="U30" s="75">
        <f t="shared" si="2"/>
        <v>4704278288</v>
      </c>
      <c r="W30" s="94">
        <f>U30/درآمد!$F$13</f>
        <v>-0.11262838599961146</v>
      </c>
    </row>
    <row r="31" spans="1:23" ht="18.75" x14ac:dyDescent="0.2">
      <c r="A31" s="120" t="s">
        <v>145</v>
      </c>
      <c r="B31" s="120"/>
      <c r="D31" s="29">
        <v>0</v>
      </c>
      <c r="E31" s="70"/>
      <c r="F31" s="29">
        <v>0</v>
      </c>
      <c r="G31" s="70"/>
      <c r="H31" s="29">
        <v>0</v>
      </c>
      <c r="I31" s="70"/>
      <c r="J31" s="32">
        <f t="shared" si="0"/>
        <v>0</v>
      </c>
      <c r="L31" s="46">
        <f t="shared" si="1"/>
        <v>0</v>
      </c>
      <c r="N31" s="29">
        <v>0</v>
      </c>
      <c r="O31" s="70"/>
      <c r="P31" s="108">
        <v>0</v>
      </c>
      <c r="Q31" s="108"/>
      <c r="R31" s="70"/>
      <c r="S31" s="61">
        <v>224054166</v>
      </c>
      <c r="T31" s="70"/>
      <c r="U31" s="75">
        <f t="shared" si="2"/>
        <v>224054166</v>
      </c>
      <c r="W31" s="94">
        <f>U31/درآمد!$F$13</f>
        <v>-5.3642360311548431E-3</v>
      </c>
    </row>
    <row r="32" spans="1:23" ht="18.75" x14ac:dyDescent="0.2">
      <c r="A32" s="120" t="s">
        <v>56</v>
      </c>
      <c r="B32" s="120"/>
      <c r="D32" s="29">
        <v>0</v>
      </c>
      <c r="E32" s="70"/>
      <c r="F32" s="61">
        <v>-2897626854</v>
      </c>
      <c r="G32" s="70"/>
      <c r="H32" s="29">
        <v>0</v>
      </c>
      <c r="I32" s="70"/>
      <c r="J32" s="75">
        <f t="shared" si="0"/>
        <v>-2897626854</v>
      </c>
      <c r="L32" s="46">
        <f t="shared" si="1"/>
        <v>2.606690694779128E-2</v>
      </c>
      <c r="N32" s="29">
        <v>0</v>
      </c>
      <c r="O32" s="70"/>
      <c r="P32" s="121">
        <v>-8318993231</v>
      </c>
      <c r="Q32" s="121"/>
      <c r="R32" s="70"/>
      <c r="S32" s="61">
        <v>19845419</v>
      </c>
      <c r="T32" s="70"/>
      <c r="U32" s="75">
        <f t="shared" si="2"/>
        <v>-8299147812</v>
      </c>
      <c r="W32" s="48">
        <f>U32/درآمد!$F$13</f>
        <v>0.19869564809167745</v>
      </c>
    </row>
    <row r="33" spans="1:23" ht="18.75" x14ac:dyDescent="0.2">
      <c r="A33" s="120" t="s">
        <v>146</v>
      </c>
      <c r="B33" s="120"/>
      <c r="D33" s="29">
        <v>0</v>
      </c>
      <c r="E33" s="70"/>
      <c r="F33" s="29">
        <v>0</v>
      </c>
      <c r="G33" s="70"/>
      <c r="H33" s="29">
        <v>0</v>
      </c>
      <c r="I33" s="70"/>
      <c r="J33" s="32">
        <f t="shared" si="0"/>
        <v>0</v>
      </c>
      <c r="L33" s="46">
        <f t="shared" si="1"/>
        <v>0</v>
      </c>
      <c r="N33" s="29">
        <v>0</v>
      </c>
      <c r="O33" s="70"/>
      <c r="P33" s="108">
        <v>0</v>
      </c>
      <c r="Q33" s="108"/>
      <c r="R33" s="70"/>
      <c r="S33" s="61">
        <v>-575190714</v>
      </c>
      <c r="T33" s="70"/>
      <c r="U33" s="75">
        <f t="shared" si="2"/>
        <v>-575190714</v>
      </c>
      <c r="W33" s="48">
        <f>U33/درآمد!$F$13</f>
        <v>1.3771039422781723E-2</v>
      </c>
    </row>
    <row r="34" spans="1:23" ht="18.75" x14ac:dyDescent="0.2">
      <c r="A34" s="120" t="s">
        <v>80</v>
      </c>
      <c r="B34" s="120"/>
      <c r="D34" s="29">
        <v>0</v>
      </c>
      <c r="E34" s="70"/>
      <c r="F34" s="61">
        <v>-4175075252</v>
      </c>
      <c r="G34" s="70"/>
      <c r="H34" s="29">
        <v>0</v>
      </c>
      <c r="I34" s="70"/>
      <c r="J34" s="75">
        <f t="shared" si="0"/>
        <v>-4175075252</v>
      </c>
      <c r="L34" s="46">
        <f t="shared" si="1"/>
        <v>3.7558769150580984E-2</v>
      </c>
      <c r="N34" s="29">
        <v>0</v>
      </c>
      <c r="O34" s="70"/>
      <c r="P34" s="121">
        <v>-4853192664</v>
      </c>
      <c r="Q34" s="121"/>
      <c r="R34" s="70"/>
      <c r="S34" s="61">
        <v>-831720283</v>
      </c>
      <c r="T34" s="70"/>
      <c r="U34" s="75">
        <f t="shared" si="2"/>
        <v>-5684912947</v>
      </c>
      <c r="W34" s="48">
        <f>U34/درآمد!$F$13</f>
        <v>0.13610643983417861</v>
      </c>
    </row>
    <row r="35" spans="1:23" ht="18.75" x14ac:dyDescent="0.2">
      <c r="A35" s="120" t="s">
        <v>57</v>
      </c>
      <c r="B35" s="120"/>
      <c r="D35" s="29">
        <v>0</v>
      </c>
      <c r="E35" s="70"/>
      <c r="F35" s="61">
        <v>-1155994550</v>
      </c>
      <c r="G35" s="70"/>
      <c r="H35" s="29">
        <v>0</v>
      </c>
      <c r="I35" s="70"/>
      <c r="J35" s="75">
        <f t="shared" si="0"/>
        <v>-1155994550</v>
      </c>
      <c r="L35" s="46">
        <f t="shared" si="1"/>
        <v>1.0399269431606344E-2</v>
      </c>
      <c r="N35" s="29">
        <v>0</v>
      </c>
      <c r="O35" s="70"/>
      <c r="P35" s="121">
        <v>-1242322053</v>
      </c>
      <c r="Q35" s="121"/>
      <c r="R35" s="70"/>
      <c r="S35" s="61">
        <v>103440147</v>
      </c>
      <c r="T35" s="70"/>
      <c r="U35" s="75">
        <f t="shared" si="2"/>
        <v>-1138881906</v>
      </c>
      <c r="W35" s="48">
        <f>U35/درآمد!$F$13</f>
        <v>2.7266760821557334E-2</v>
      </c>
    </row>
    <row r="36" spans="1:23" ht="18.75" x14ac:dyDescent="0.2">
      <c r="A36" s="120" t="s">
        <v>27</v>
      </c>
      <c r="B36" s="120"/>
      <c r="D36" s="29">
        <v>0</v>
      </c>
      <c r="E36" s="70"/>
      <c r="F36" s="61">
        <v>-5120113200</v>
      </c>
      <c r="G36" s="70"/>
      <c r="H36" s="29">
        <v>0</v>
      </c>
      <c r="I36" s="70"/>
      <c r="J36" s="75">
        <f t="shared" si="0"/>
        <v>-5120113200</v>
      </c>
      <c r="L36" s="46">
        <f t="shared" si="1"/>
        <v>4.6060283491063288E-2</v>
      </c>
      <c r="N36" s="29">
        <v>0</v>
      </c>
      <c r="O36" s="70"/>
      <c r="P36" s="121">
        <v>-572667530</v>
      </c>
      <c r="Q36" s="121"/>
      <c r="R36" s="70"/>
      <c r="S36" s="61">
        <v>1435017070</v>
      </c>
      <c r="T36" s="70"/>
      <c r="U36" s="75">
        <f t="shared" si="2"/>
        <v>862349540</v>
      </c>
      <c r="W36" s="94">
        <f>U36/درآمد!$F$13</f>
        <v>-2.0646107843037404E-2</v>
      </c>
    </row>
    <row r="37" spans="1:23" ht="18.75" x14ac:dyDescent="0.2">
      <c r="A37" s="120" t="s">
        <v>37</v>
      </c>
      <c r="B37" s="120"/>
      <c r="D37" s="29">
        <v>0</v>
      </c>
      <c r="E37" s="70"/>
      <c r="F37" s="61">
        <v>-5328489900</v>
      </c>
      <c r="G37" s="70"/>
      <c r="H37" s="29">
        <v>0</v>
      </c>
      <c r="I37" s="70"/>
      <c r="J37" s="75">
        <f t="shared" si="0"/>
        <v>-5328489900</v>
      </c>
      <c r="L37" s="46">
        <f t="shared" si="1"/>
        <v>4.7934829912211215E-2</v>
      </c>
      <c r="N37" s="29">
        <v>0</v>
      </c>
      <c r="O37" s="70"/>
      <c r="P37" s="121">
        <v>-119072351</v>
      </c>
      <c r="Q37" s="121"/>
      <c r="R37" s="70"/>
      <c r="S37" s="61">
        <v>1774208047</v>
      </c>
      <c r="T37" s="70"/>
      <c r="U37" s="75">
        <f t="shared" si="2"/>
        <v>1655135696</v>
      </c>
      <c r="W37" s="94">
        <f>U37/درآمد!$F$13</f>
        <v>-3.9626750510560686E-2</v>
      </c>
    </row>
    <row r="38" spans="1:23" ht="18.75" x14ac:dyDescent="0.2">
      <c r="A38" s="120" t="s">
        <v>147</v>
      </c>
      <c r="B38" s="120"/>
      <c r="D38" s="29">
        <v>0</v>
      </c>
      <c r="E38" s="70"/>
      <c r="F38" s="29">
        <v>0</v>
      </c>
      <c r="G38" s="70"/>
      <c r="H38" s="29">
        <v>0</v>
      </c>
      <c r="I38" s="70"/>
      <c r="J38" s="32">
        <f t="shared" si="0"/>
        <v>0</v>
      </c>
      <c r="L38" s="46">
        <f t="shared" si="1"/>
        <v>0</v>
      </c>
      <c r="N38" s="29">
        <v>0</v>
      </c>
      <c r="O38" s="70"/>
      <c r="P38" s="108">
        <v>0</v>
      </c>
      <c r="Q38" s="108"/>
      <c r="R38" s="70"/>
      <c r="S38" s="61">
        <v>-131854875</v>
      </c>
      <c r="T38" s="70"/>
      <c r="U38" s="75">
        <f t="shared" si="2"/>
        <v>-131854875</v>
      </c>
      <c r="W38" s="48">
        <f>U38/درآمد!$F$13</f>
        <v>3.1568289221563413E-3</v>
      </c>
    </row>
    <row r="39" spans="1:23" ht="18.75" x14ac:dyDescent="0.2">
      <c r="A39" s="120" t="s">
        <v>148</v>
      </c>
      <c r="B39" s="120"/>
      <c r="D39" s="29">
        <v>0</v>
      </c>
      <c r="E39" s="70"/>
      <c r="F39" s="29">
        <v>0</v>
      </c>
      <c r="G39" s="70"/>
      <c r="H39" s="29">
        <v>0</v>
      </c>
      <c r="I39" s="70"/>
      <c r="J39" s="32">
        <f t="shared" si="0"/>
        <v>0</v>
      </c>
      <c r="L39" s="46">
        <f t="shared" si="1"/>
        <v>0</v>
      </c>
      <c r="N39" s="29">
        <v>0</v>
      </c>
      <c r="O39" s="70"/>
      <c r="P39" s="108">
        <v>0</v>
      </c>
      <c r="Q39" s="108"/>
      <c r="R39" s="70"/>
      <c r="S39" s="61">
        <v>99881904</v>
      </c>
      <c r="T39" s="70"/>
      <c r="U39" s="75">
        <f t="shared" si="2"/>
        <v>99881904</v>
      </c>
      <c r="W39" s="94">
        <f>U39/درآمد!$F$13</f>
        <v>-2.3913418699706259E-3</v>
      </c>
    </row>
    <row r="40" spans="1:23" ht="18.75" x14ac:dyDescent="0.2">
      <c r="A40" s="120" t="s">
        <v>149</v>
      </c>
      <c r="B40" s="120"/>
      <c r="D40" s="29">
        <v>0</v>
      </c>
      <c r="E40" s="70"/>
      <c r="F40" s="29">
        <v>0</v>
      </c>
      <c r="G40" s="70"/>
      <c r="H40" s="29">
        <v>0</v>
      </c>
      <c r="I40" s="70"/>
      <c r="J40" s="32">
        <f t="shared" si="0"/>
        <v>0</v>
      </c>
      <c r="L40" s="46">
        <f t="shared" si="1"/>
        <v>0</v>
      </c>
      <c r="N40" s="29">
        <v>0</v>
      </c>
      <c r="O40" s="70"/>
      <c r="P40" s="108">
        <v>0</v>
      </c>
      <c r="Q40" s="108"/>
      <c r="R40" s="70"/>
      <c r="S40" s="61">
        <v>333217732</v>
      </c>
      <c r="T40" s="70"/>
      <c r="U40" s="75">
        <f t="shared" si="2"/>
        <v>333217732</v>
      </c>
      <c r="W40" s="94">
        <f>U40/درآمد!$F$13</f>
        <v>-7.9777966021577929E-3</v>
      </c>
    </row>
    <row r="41" spans="1:23" ht="18.75" x14ac:dyDescent="0.2">
      <c r="A41" s="120" t="s">
        <v>77</v>
      </c>
      <c r="B41" s="120"/>
      <c r="D41" s="29">
        <v>0</v>
      </c>
      <c r="E41" s="70"/>
      <c r="F41" s="61">
        <v>-608112669</v>
      </c>
      <c r="G41" s="70"/>
      <c r="H41" s="29">
        <v>0</v>
      </c>
      <c r="I41" s="70"/>
      <c r="J41" s="75">
        <f t="shared" si="0"/>
        <v>-608112669</v>
      </c>
      <c r="L41" s="46">
        <f t="shared" si="1"/>
        <v>5.4705513012187181E-3</v>
      </c>
      <c r="N41" s="29">
        <v>0</v>
      </c>
      <c r="O41" s="70"/>
      <c r="P41" s="121">
        <v>-978601564</v>
      </c>
      <c r="Q41" s="121"/>
      <c r="R41" s="70"/>
      <c r="S41" s="61">
        <v>-8439743</v>
      </c>
      <c r="T41" s="70"/>
      <c r="U41" s="75">
        <f t="shared" si="2"/>
        <v>-987041307</v>
      </c>
      <c r="W41" s="48">
        <f>U41/درآمد!$F$13</f>
        <v>2.363143983338194E-2</v>
      </c>
    </row>
    <row r="42" spans="1:23" ht="18.75" x14ac:dyDescent="0.2">
      <c r="A42" s="120" t="s">
        <v>150</v>
      </c>
      <c r="B42" s="120"/>
      <c r="D42" s="29">
        <v>0</v>
      </c>
      <c r="E42" s="70"/>
      <c r="F42" s="29">
        <v>0</v>
      </c>
      <c r="G42" s="70"/>
      <c r="H42" s="29">
        <v>0</v>
      </c>
      <c r="I42" s="70"/>
      <c r="J42" s="32">
        <f t="shared" si="0"/>
        <v>0</v>
      </c>
      <c r="L42" s="46">
        <f t="shared" si="1"/>
        <v>0</v>
      </c>
      <c r="N42" s="29">
        <v>0</v>
      </c>
      <c r="O42" s="70"/>
      <c r="P42" s="108">
        <v>0</v>
      </c>
      <c r="Q42" s="108"/>
      <c r="R42" s="70"/>
      <c r="S42" s="61">
        <v>-25545528</v>
      </c>
      <c r="T42" s="70"/>
      <c r="U42" s="75">
        <f t="shared" si="2"/>
        <v>-25545528</v>
      </c>
      <c r="W42" s="48">
        <f>U42/درآمد!$F$13</f>
        <v>6.1160318586745191E-4</v>
      </c>
    </row>
    <row r="43" spans="1:23" ht="18.75" x14ac:dyDescent="0.2">
      <c r="A43" s="120" t="s">
        <v>28</v>
      </c>
      <c r="B43" s="120"/>
      <c r="D43" s="29">
        <v>0</v>
      </c>
      <c r="E43" s="70"/>
      <c r="F43" s="61">
        <v>-1468559600</v>
      </c>
      <c r="G43" s="70"/>
      <c r="H43" s="29">
        <v>0</v>
      </c>
      <c r="I43" s="70"/>
      <c r="J43" s="75">
        <f t="shared" si="0"/>
        <v>-1468559600</v>
      </c>
      <c r="L43" s="46">
        <f t="shared" si="1"/>
        <v>1.321108906332823E-2</v>
      </c>
      <c r="N43" s="29">
        <v>0</v>
      </c>
      <c r="O43" s="70"/>
      <c r="P43" s="121">
        <v>532734616</v>
      </c>
      <c r="Q43" s="121"/>
      <c r="R43" s="70"/>
      <c r="S43" s="61">
        <v>1608973585</v>
      </c>
      <c r="T43" s="70"/>
      <c r="U43" s="75">
        <f t="shared" si="2"/>
        <v>2141708201</v>
      </c>
      <c r="W43" s="94">
        <f>U43/درآمد!$F$13</f>
        <v>-5.1276119989770774E-2</v>
      </c>
    </row>
    <row r="44" spans="1:23" ht="18.75" x14ac:dyDescent="0.2">
      <c r="A44" s="120" t="s">
        <v>59</v>
      </c>
      <c r="B44" s="120"/>
      <c r="D44" s="61">
        <v>1702401022</v>
      </c>
      <c r="E44" s="70"/>
      <c r="F44" s="61">
        <v>-1772591128</v>
      </c>
      <c r="G44" s="70"/>
      <c r="H44" s="29">
        <v>0</v>
      </c>
      <c r="I44" s="70"/>
      <c r="J44" s="75">
        <f t="shared" si="0"/>
        <v>-70190106</v>
      </c>
      <c r="L44" s="46">
        <f t="shared" si="1"/>
        <v>6.3142669982917219E-4</v>
      </c>
      <c r="N44" s="61">
        <v>1702401022</v>
      </c>
      <c r="O44" s="70"/>
      <c r="P44" s="121">
        <v>-1873205033</v>
      </c>
      <c r="Q44" s="121"/>
      <c r="R44" s="70"/>
      <c r="S44" s="29">
        <v>0</v>
      </c>
      <c r="T44" s="70"/>
      <c r="U44" s="75">
        <f t="shared" si="2"/>
        <v>-170804011</v>
      </c>
      <c r="W44" s="48">
        <f>U44/درآمد!$F$13</f>
        <v>4.0893371742615498E-3</v>
      </c>
    </row>
    <row r="45" spans="1:23" ht="18.75" x14ac:dyDescent="0.2">
      <c r="A45" s="120" t="s">
        <v>78</v>
      </c>
      <c r="B45" s="120"/>
      <c r="D45" s="61">
        <v>511824798</v>
      </c>
      <c r="E45" s="70"/>
      <c r="F45" s="61">
        <v>-1340263117</v>
      </c>
      <c r="G45" s="70"/>
      <c r="H45" s="29">
        <v>0</v>
      </c>
      <c r="I45" s="70"/>
      <c r="J45" s="75">
        <f t="shared" si="0"/>
        <v>-828438319</v>
      </c>
      <c r="L45" s="46">
        <f t="shared" si="1"/>
        <v>7.4525898818018164E-3</v>
      </c>
      <c r="N45" s="61">
        <v>511824798</v>
      </c>
      <c r="O45" s="70"/>
      <c r="P45" s="121">
        <v>-727825004</v>
      </c>
      <c r="Q45" s="121"/>
      <c r="R45" s="70"/>
      <c r="S45" s="29">
        <v>0</v>
      </c>
      <c r="T45" s="70"/>
      <c r="U45" s="75">
        <f t="shared" si="2"/>
        <v>-216000206</v>
      </c>
      <c r="W45" s="48">
        <f>U45/درآمد!$F$13</f>
        <v>5.1714105943563154E-3</v>
      </c>
    </row>
    <row r="46" spans="1:23" ht="18.75" x14ac:dyDescent="0.2">
      <c r="A46" s="120" t="s">
        <v>69</v>
      </c>
      <c r="B46" s="120"/>
      <c r="D46" s="29">
        <v>0</v>
      </c>
      <c r="E46" s="70"/>
      <c r="F46" s="61">
        <v>758193506</v>
      </c>
      <c r="G46" s="70"/>
      <c r="H46" s="29">
        <v>0</v>
      </c>
      <c r="I46" s="70"/>
      <c r="J46" s="75">
        <f t="shared" si="0"/>
        <v>758193506</v>
      </c>
      <c r="L46" s="94">
        <f t="shared" si="1"/>
        <v>-6.8206710405237124E-3</v>
      </c>
      <c r="N46" s="61">
        <v>870000000</v>
      </c>
      <c r="O46" s="70"/>
      <c r="P46" s="121">
        <v>46636689</v>
      </c>
      <c r="Q46" s="121"/>
      <c r="R46" s="70"/>
      <c r="S46" s="29">
        <v>0</v>
      </c>
      <c r="T46" s="70"/>
      <c r="U46" s="75">
        <f t="shared" si="2"/>
        <v>916636689</v>
      </c>
      <c r="W46" s="94">
        <f>U46/درآمد!$F$13</f>
        <v>-2.1945834091798483E-2</v>
      </c>
    </row>
    <row r="47" spans="1:23" ht="18.75" x14ac:dyDescent="0.2">
      <c r="A47" s="120" t="s">
        <v>35</v>
      </c>
      <c r="B47" s="120"/>
      <c r="D47" s="61">
        <v>2304607509</v>
      </c>
      <c r="E47" s="70"/>
      <c r="F47" s="61">
        <v>396907999</v>
      </c>
      <c r="G47" s="70"/>
      <c r="H47" s="29">
        <v>0</v>
      </c>
      <c r="I47" s="70"/>
      <c r="J47" s="75">
        <f t="shared" si="0"/>
        <v>2701515508</v>
      </c>
      <c r="L47" s="94">
        <f t="shared" si="1"/>
        <v>-2.4302699040713367E-2</v>
      </c>
      <c r="N47" s="61">
        <v>2304607509</v>
      </c>
      <c r="O47" s="70"/>
      <c r="P47" s="121">
        <v>1376774624</v>
      </c>
      <c r="Q47" s="121"/>
      <c r="R47" s="70"/>
      <c r="S47" s="29">
        <v>0</v>
      </c>
      <c r="T47" s="70"/>
      <c r="U47" s="75">
        <f t="shared" si="2"/>
        <v>3681382133</v>
      </c>
      <c r="W47" s="94">
        <f>U47/درآمد!$F$13</f>
        <v>-8.8138520407106694E-2</v>
      </c>
    </row>
    <row r="48" spans="1:23" ht="18.75" x14ac:dyDescent="0.2">
      <c r="A48" s="120" t="s">
        <v>68</v>
      </c>
      <c r="B48" s="120"/>
      <c r="D48" s="29">
        <v>0</v>
      </c>
      <c r="E48" s="70"/>
      <c r="F48" s="61">
        <v>-378253324</v>
      </c>
      <c r="G48" s="70"/>
      <c r="H48" s="29">
        <v>0</v>
      </c>
      <c r="I48" s="70"/>
      <c r="J48" s="75">
        <f t="shared" si="0"/>
        <v>-378253324</v>
      </c>
      <c r="L48" s="46">
        <f t="shared" si="1"/>
        <v>3.4027480749599468E-3</v>
      </c>
      <c r="N48" s="61">
        <v>240000000</v>
      </c>
      <c r="O48" s="70"/>
      <c r="P48" s="121">
        <v>-26954661</v>
      </c>
      <c r="Q48" s="121"/>
      <c r="R48" s="70"/>
      <c r="S48" s="29">
        <v>0</v>
      </c>
      <c r="T48" s="70"/>
      <c r="U48" s="75">
        <f t="shared" si="2"/>
        <v>213045339</v>
      </c>
      <c r="W48" s="94">
        <f>U48/درآمد!$F$13</f>
        <v>-5.1006660761371342E-3</v>
      </c>
    </row>
    <row r="49" spans="1:28" ht="18.75" x14ac:dyDescent="0.2">
      <c r="A49" s="120" t="s">
        <v>36</v>
      </c>
      <c r="B49" s="120"/>
      <c r="D49" s="29">
        <v>0</v>
      </c>
      <c r="E49" s="70"/>
      <c r="F49" s="61">
        <v>-1488405001</v>
      </c>
      <c r="G49" s="70"/>
      <c r="H49" s="29">
        <v>0</v>
      </c>
      <c r="I49" s="70"/>
      <c r="J49" s="75">
        <f t="shared" si="0"/>
        <v>-1488405001</v>
      </c>
      <c r="L49" s="46">
        <f t="shared" si="1"/>
        <v>1.3389617302909697E-2</v>
      </c>
      <c r="N49" s="29">
        <v>0</v>
      </c>
      <c r="O49" s="70"/>
      <c r="P49" s="121">
        <v>-3185186708</v>
      </c>
      <c r="Q49" s="121"/>
      <c r="R49" s="70"/>
      <c r="S49" s="29">
        <v>0</v>
      </c>
      <c r="T49" s="70"/>
      <c r="U49" s="75">
        <f t="shared" si="2"/>
        <v>-3185186708</v>
      </c>
      <c r="W49" s="48">
        <f>U49/درآمد!$F$13</f>
        <v>7.6258761932634991E-2</v>
      </c>
    </row>
    <row r="50" spans="1:28" ht="18.75" x14ac:dyDescent="0.2">
      <c r="A50" s="120" t="s">
        <v>65</v>
      </c>
      <c r="B50" s="120"/>
      <c r="D50" s="29">
        <v>0</v>
      </c>
      <c r="E50" s="70"/>
      <c r="F50" s="61">
        <v>-36118628</v>
      </c>
      <c r="G50" s="70"/>
      <c r="H50" s="29">
        <v>0</v>
      </c>
      <c r="I50" s="70"/>
      <c r="J50" s="75">
        <f t="shared" si="0"/>
        <v>-36118628</v>
      </c>
      <c r="L50" s="46">
        <f t="shared" si="1"/>
        <v>3.2492137966564022E-4</v>
      </c>
      <c r="N50" s="29">
        <v>0</v>
      </c>
      <c r="O50" s="70"/>
      <c r="P50" s="121">
        <v>246902</v>
      </c>
      <c r="Q50" s="121"/>
      <c r="R50" s="70"/>
      <c r="S50" s="29">
        <v>0</v>
      </c>
      <c r="T50" s="70"/>
      <c r="U50" s="75">
        <f t="shared" si="2"/>
        <v>246902</v>
      </c>
      <c r="W50" s="48">
        <f>U50/درآمد!$F$13</f>
        <v>-5.9112518557864845E-6</v>
      </c>
    </row>
    <row r="51" spans="1:28" ht="18.75" x14ac:dyDescent="0.2">
      <c r="A51" s="120" t="s">
        <v>19</v>
      </c>
      <c r="B51" s="120"/>
      <c r="D51" s="29">
        <v>0</v>
      </c>
      <c r="E51" s="70"/>
      <c r="F51" s="61">
        <v>-4207224800</v>
      </c>
      <c r="G51" s="70"/>
      <c r="H51" s="29">
        <v>0</v>
      </c>
      <c r="I51" s="70"/>
      <c r="J51" s="75">
        <f t="shared" si="0"/>
        <v>-4207224800</v>
      </c>
      <c r="L51" s="46">
        <f t="shared" si="1"/>
        <v>3.7847984884129521E-2</v>
      </c>
      <c r="N51" s="29">
        <v>0</v>
      </c>
      <c r="O51" s="70"/>
      <c r="P51" s="121">
        <v>-4762896000</v>
      </c>
      <c r="Q51" s="121"/>
      <c r="R51" s="70"/>
      <c r="S51" s="29">
        <v>0</v>
      </c>
      <c r="T51" s="70"/>
      <c r="U51" s="75">
        <f t="shared" si="2"/>
        <v>-4762896000</v>
      </c>
      <c r="W51" s="48">
        <f>U51/درآمد!$F$13</f>
        <v>0.11403179325772179</v>
      </c>
    </row>
    <row r="52" spans="1:28" ht="18.75" x14ac:dyDescent="0.2">
      <c r="A52" s="120" t="s">
        <v>74</v>
      </c>
      <c r="B52" s="120"/>
      <c r="D52" s="29">
        <v>0</v>
      </c>
      <c r="E52" s="70"/>
      <c r="F52" s="61">
        <v>-3185186700</v>
      </c>
      <c r="G52" s="70"/>
      <c r="H52" s="29">
        <v>0</v>
      </c>
      <c r="I52" s="70"/>
      <c r="J52" s="75">
        <f t="shared" si="0"/>
        <v>-3185186700</v>
      </c>
      <c r="L52" s="46">
        <f t="shared" si="1"/>
        <v>2.8653781008975417E-2</v>
      </c>
      <c r="N52" s="29">
        <v>0</v>
      </c>
      <c r="O52" s="70"/>
      <c r="P52" s="121">
        <v>-1905158400</v>
      </c>
      <c r="Q52" s="121"/>
      <c r="R52" s="70"/>
      <c r="S52" s="29">
        <v>0</v>
      </c>
      <c r="T52" s="70"/>
      <c r="U52" s="75">
        <f t="shared" si="2"/>
        <v>-1905158400</v>
      </c>
      <c r="W52" s="48">
        <f>U52/درآمد!$F$13</f>
        <v>4.5612717303088718E-2</v>
      </c>
    </row>
    <row r="53" spans="1:28" ht="18.75" x14ac:dyDescent="0.2">
      <c r="A53" s="120" t="s">
        <v>44</v>
      </c>
      <c r="B53" s="120"/>
      <c r="D53" s="29">
        <v>0</v>
      </c>
      <c r="E53" s="70"/>
      <c r="F53" s="61">
        <v>1357425359</v>
      </c>
      <c r="G53" s="70"/>
      <c r="H53" s="29">
        <v>0</v>
      </c>
      <c r="I53" s="70"/>
      <c r="J53" s="75">
        <f t="shared" si="0"/>
        <v>1357425359</v>
      </c>
      <c r="L53" s="94">
        <f t="shared" si="1"/>
        <v>-1.2211330963053386E-2</v>
      </c>
      <c r="N53" s="29">
        <v>0</v>
      </c>
      <c r="O53" s="70"/>
      <c r="P53" s="121">
        <v>-8073108720</v>
      </c>
      <c r="Q53" s="121"/>
      <c r="R53" s="70"/>
      <c r="S53" s="29">
        <v>0</v>
      </c>
      <c r="T53" s="70"/>
      <c r="U53" s="75">
        <f t="shared" si="2"/>
        <v>-8073108720</v>
      </c>
      <c r="W53" s="48">
        <f>U53/درآمد!$F$13</f>
        <v>0.19328388957183842</v>
      </c>
    </row>
    <row r="54" spans="1:28" ht="18.75" x14ac:dyDescent="0.2">
      <c r="A54" s="120" t="s">
        <v>25</v>
      </c>
      <c r="B54" s="120"/>
      <c r="D54" s="29">
        <v>0</v>
      </c>
      <c r="E54" s="70"/>
      <c r="F54" s="61">
        <v>-1467874337</v>
      </c>
      <c r="G54" s="70"/>
      <c r="H54" s="29">
        <v>0</v>
      </c>
      <c r="I54" s="70"/>
      <c r="J54" s="75">
        <f t="shared" si="0"/>
        <v>-1467874337</v>
      </c>
      <c r="L54" s="46">
        <f t="shared" si="1"/>
        <v>1.320492447148953E-2</v>
      </c>
      <c r="N54" s="29">
        <v>0</v>
      </c>
      <c r="O54" s="70"/>
      <c r="P54" s="121">
        <v>-2489004312</v>
      </c>
      <c r="Q54" s="121"/>
      <c r="R54" s="70"/>
      <c r="S54" s="29">
        <v>0</v>
      </c>
      <c r="T54" s="70"/>
      <c r="U54" s="75">
        <f t="shared" si="2"/>
        <v>-2489004312</v>
      </c>
      <c r="W54" s="48">
        <f>U54/درآمد!$F$13</f>
        <v>5.9590976818213556E-2</v>
      </c>
    </row>
    <row r="55" spans="1:28" ht="18.75" x14ac:dyDescent="0.2">
      <c r="A55" s="120" t="s">
        <v>50</v>
      </c>
      <c r="B55" s="120"/>
      <c r="D55" s="29">
        <v>0</v>
      </c>
      <c r="E55" s="70"/>
      <c r="F55" s="61">
        <v>-3828177660</v>
      </c>
      <c r="G55" s="70"/>
      <c r="H55" s="29">
        <v>0</v>
      </c>
      <c r="I55" s="70"/>
      <c r="J55" s="75">
        <f t="shared" si="0"/>
        <v>-3828177660</v>
      </c>
      <c r="L55" s="46">
        <f t="shared" si="1"/>
        <v>3.4438095679946157E-2</v>
      </c>
      <c r="N55" s="29">
        <v>0</v>
      </c>
      <c r="O55" s="70"/>
      <c r="P55" s="121">
        <v>-2048045280</v>
      </c>
      <c r="Q55" s="121"/>
      <c r="R55" s="70"/>
      <c r="S55" s="29">
        <v>0</v>
      </c>
      <c r="T55" s="70"/>
      <c r="U55" s="75">
        <f t="shared" si="2"/>
        <v>-2048045280</v>
      </c>
      <c r="W55" s="48">
        <f>U55/درآمد!$F$13</f>
        <v>4.9033671100820367E-2</v>
      </c>
    </row>
    <row r="56" spans="1:28" ht="18.75" x14ac:dyDescent="0.2">
      <c r="A56" s="120" t="s">
        <v>18</v>
      </c>
      <c r="B56" s="120"/>
      <c r="D56" s="29">
        <v>0</v>
      </c>
      <c r="E56" s="70"/>
      <c r="F56" s="61">
        <v>-571547520</v>
      </c>
      <c r="G56" s="70"/>
      <c r="H56" s="29">
        <v>0</v>
      </c>
      <c r="I56" s="70"/>
      <c r="J56" s="75">
        <f t="shared" si="0"/>
        <v>-571547520</v>
      </c>
      <c r="L56" s="46">
        <f t="shared" si="1"/>
        <v>5.1416130408628788E-3</v>
      </c>
      <c r="N56" s="29">
        <v>0</v>
      </c>
      <c r="O56" s="70"/>
      <c r="P56" s="121">
        <v>-464382360</v>
      </c>
      <c r="Q56" s="121"/>
      <c r="R56" s="70"/>
      <c r="S56" s="29">
        <v>0</v>
      </c>
      <c r="T56" s="70"/>
      <c r="U56" s="75">
        <f t="shared" si="2"/>
        <v>-464382360</v>
      </c>
      <c r="W56" s="48">
        <f>U56/درآمد!$F$13</f>
        <v>1.1118099842627875E-2</v>
      </c>
    </row>
    <row r="57" spans="1:28" ht="18.75" x14ac:dyDescent="0.2">
      <c r="A57" s="120" t="s">
        <v>75</v>
      </c>
      <c r="B57" s="120"/>
      <c r="D57" s="29">
        <v>0</v>
      </c>
      <c r="E57" s="70"/>
      <c r="F57" s="61">
        <v>-94265650</v>
      </c>
      <c r="G57" s="70"/>
      <c r="H57" s="29">
        <v>0</v>
      </c>
      <c r="I57" s="70"/>
      <c r="J57" s="75">
        <f t="shared" si="0"/>
        <v>-94265650</v>
      </c>
      <c r="L57" s="46">
        <f t="shared" si="1"/>
        <v>8.4800909528120398E-4</v>
      </c>
      <c r="N57" s="29">
        <v>0</v>
      </c>
      <c r="O57" s="70"/>
      <c r="P57" s="121">
        <v>-116550379</v>
      </c>
      <c r="Q57" s="121"/>
      <c r="R57" s="70"/>
      <c r="S57" s="29">
        <v>0</v>
      </c>
      <c r="T57" s="70"/>
      <c r="U57" s="75">
        <f t="shared" si="2"/>
        <v>-116550379</v>
      </c>
      <c r="W57" s="48">
        <f>U57/درآمد!$F$13</f>
        <v>2.7904133792207766E-3</v>
      </c>
    </row>
    <row r="58" spans="1:28" ht="18.75" x14ac:dyDescent="0.2">
      <c r="A58" s="120" t="s">
        <v>40</v>
      </c>
      <c r="B58" s="120"/>
      <c r="D58" s="29">
        <v>0</v>
      </c>
      <c r="E58" s="70"/>
      <c r="F58" s="61">
        <v>-509034510</v>
      </c>
      <c r="G58" s="70"/>
      <c r="H58" s="29">
        <v>0</v>
      </c>
      <c r="I58" s="70"/>
      <c r="J58" s="75">
        <f t="shared" si="0"/>
        <v>-509034510</v>
      </c>
      <c r="L58" s="46">
        <f t="shared" si="1"/>
        <v>4.5792491145185011E-3</v>
      </c>
      <c r="N58" s="29">
        <v>0</v>
      </c>
      <c r="O58" s="70"/>
      <c r="P58" s="121">
        <v>-535825800</v>
      </c>
      <c r="Q58" s="121"/>
      <c r="R58" s="70"/>
      <c r="S58" s="29">
        <v>0</v>
      </c>
      <c r="T58" s="70"/>
      <c r="U58" s="75">
        <f t="shared" si="2"/>
        <v>-535825800</v>
      </c>
      <c r="W58" s="48">
        <f>U58/درآمد!$F$13</f>
        <v>1.2828576741493701E-2</v>
      </c>
    </row>
    <row r="59" spans="1:28" ht="18.75" x14ac:dyDescent="0.2">
      <c r="A59" s="120" t="s">
        <v>81</v>
      </c>
      <c r="B59" s="120"/>
      <c r="D59" s="29">
        <v>0</v>
      </c>
      <c r="E59" s="70"/>
      <c r="F59" s="61">
        <v>-457238016</v>
      </c>
      <c r="G59" s="70"/>
      <c r="H59" s="29">
        <v>0</v>
      </c>
      <c r="I59" s="70"/>
      <c r="J59" s="75">
        <f t="shared" si="0"/>
        <v>-457238016</v>
      </c>
      <c r="L59" s="46">
        <f t="shared" si="1"/>
        <v>4.1132904326903032E-3</v>
      </c>
      <c r="N59" s="29">
        <v>0</v>
      </c>
      <c r="O59" s="70"/>
      <c r="P59" s="121">
        <v>-357217200</v>
      </c>
      <c r="Q59" s="121"/>
      <c r="R59" s="70"/>
      <c r="S59" s="29">
        <v>0</v>
      </c>
      <c r="T59" s="70"/>
      <c r="U59" s="75">
        <f t="shared" si="2"/>
        <v>-357217200</v>
      </c>
      <c r="W59" s="48">
        <f>U59/درآمد!$F$13</f>
        <v>8.5523844943291346E-3</v>
      </c>
      <c r="AB59" s="82">
        <v>-111161130847</v>
      </c>
    </row>
    <row r="60" spans="1:28" ht="18.75" x14ac:dyDescent="0.2">
      <c r="A60" s="120" t="s">
        <v>76</v>
      </c>
      <c r="B60" s="120"/>
      <c r="D60" s="29">
        <v>0</v>
      </c>
      <c r="E60" s="70"/>
      <c r="F60" s="61">
        <v>-2256421980</v>
      </c>
      <c r="G60" s="70"/>
      <c r="H60" s="29">
        <v>0</v>
      </c>
      <c r="I60" s="70"/>
      <c r="J60" s="75">
        <f t="shared" si="0"/>
        <v>-2256421980</v>
      </c>
      <c r="L60" s="46">
        <f t="shared" si="1"/>
        <v>2.0298659817573238E-2</v>
      </c>
      <c r="N60" s="29">
        <v>0</v>
      </c>
      <c r="O60" s="70"/>
      <c r="P60" s="121">
        <v>-2360756912</v>
      </c>
      <c r="Q60" s="121"/>
      <c r="R60" s="70"/>
      <c r="S60" s="29">
        <v>0</v>
      </c>
      <c r="T60" s="70"/>
      <c r="U60" s="75">
        <f t="shared" si="2"/>
        <v>-2360756912</v>
      </c>
      <c r="W60" s="48">
        <f>U60/درآمد!$F$13</f>
        <v>5.6520516954584293E-2</v>
      </c>
    </row>
    <row r="61" spans="1:28" ht="18.75" x14ac:dyDescent="0.2">
      <c r="A61" s="120" t="s">
        <v>52</v>
      </c>
      <c r="B61" s="120"/>
      <c r="D61" s="29">
        <v>0</v>
      </c>
      <c r="E61" s="70"/>
      <c r="F61" s="61">
        <v>-1346510390</v>
      </c>
      <c r="G61" s="70"/>
      <c r="H61" s="29">
        <v>0</v>
      </c>
      <c r="I61" s="70"/>
      <c r="J61" s="75">
        <f t="shared" si="0"/>
        <v>-1346510390</v>
      </c>
      <c r="L61" s="46">
        <f t="shared" si="1"/>
        <v>1.2113140445227303E-2</v>
      </c>
      <c r="N61" s="29">
        <v>0</v>
      </c>
      <c r="O61" s="70"/>
      <c r="P61" s="121">
        <v>-2018277180</v>
      </c>
      <c r="Q61" s="121"/>
      <c r="R61" s="70"/>
      <c r="S61" s="29">
        <v>0</v>
      </c>
      <c r="T61" s="70"/>
      <c r="U61" s="75">
        <f t="shared" si="2"/>
        <v>-2018277180</v>
      </c>
      <c r="W61" s="48">
        <f>U61/درآمد!$F$13</f>
        <v>4.8320972392959606E-2</v>
      </c>
    </row>
    <row r="62" spans="1:28" ht="18.75" x14ac:dyDescent="0.2">
      <c r="A62" s="120" t="s">
        <v>41</v>
      </c>
      <c r="B62" s="120"/>
      <c r="D62" s="29">
        <v>0</v>
      </c>
      <c r="E62" s="70"/>
      <c r="F62" s="61">
        <v>-5667846240</v>
      </c>
      <c r="G62" s="70"/>
      <c r="H62" s="29">
        <v>0</v>
      </c>
      <c r="I62" s="70"/>
      <c r="J62" s="75">
        <f t="shared" si="0"/>
        <v>-5667846240</v>
      </c>
      <c r="L62" s="46">
        <f t="shared" si="1"/>
        <v>5.0987662655223545E-2</v>
      </c>
      <c r="N62" s="29">
        <v>0</v>
      </c>
      <c r="O62" s="70"/>
      <c r="P62" s="121">
        <v>-4151022223</v>
      </c>
      <c r="Q62" s="121"/>
      <c r="R62" s="70"/>
      <c r="S62" s="29">
        <v>0</v>
      </c>
      <c r="T62" s="70"/>
      <c r="U62" s="75">
        <f t="shared" si="2"/>
        <v>-4151022223</v>
      </c>
      <c r="W62" s="48">
        <f>U62/درآمد!$F$13</f>
        <v>9.9382499206647532E-2</v>
      </c>
    </row>
    <row r="63" spans="1:28" ht="18.75" x14ac:dyDescent="0.2">
      <c r="A63" s="120" t="s">
        <v>45</v>
      </c>
      <c r="B63" s="120"/>
      <c r="D63" s="29">
        <v>0</v>
      </c>
      <c r="E63" s="70"/>
      <c r="F63" s="61">
        <v>-6372357940</v>
      </c>
      <c r="G63" s="70"/>
      <c r="H63" s="29">
        <v>0</v>
      </c>
      <c r="I63" s="70"/>
      <c r="J63" s="75">
        <f t="shared" si="0"/>
        <v>-6372357940</v>
      </c>
      <c r="L63" s="46">
        <f t="shared" si="1"/>
        <v>5.7325414841009385E-2</v>
      </c>
      <c r="N63" s="29">
        <v>0</v>
      </c>
      <c r="O63" s="70"/>
      <c r="P63" s="121">
        <v>-5275899590</v>
      </c>
      <c r="Q63" s="121"/>
      <c r="R63" s="70"/>
      <c r="S63" s="29">
        <v>0</v>
      </c>
      <c r="T63" s="70"/>
      <c r="U63" s="75">
        <f t="shared" si="2"/>
        <v>-5275899590</v>
      </c>
      <c r="W63" s="48">
        <f>U63/درآمد!$F$13</f>
        <v>0.12631396765652225</v>
      </c>
    </row>
    <row r="64" spans="1:28" ht="18.75" x14ac:dyDescent="0.2">
      <c r="A64" s="120" t="s">
        <v>58</v>
      </c>
      <c r="B64" s="120"/>
      <c r="D64" s="29">
        <v>0</v>
      </c>
      <c r="E64" s="70"/>
      <c r="F64" s="61">
        <v>-2024802287</v>
      </c>
      <c r="G64" s="70"/>
      <c r="H64" s="29">
        <v>0</v>
      </c>
      <c r="I64" s="70"/>
      <c r="J64" s="75">
        <f t="shared" si="0"/>
        <v>-2024802287</v>
      </c>
      <c r="L64" s="46">
        <f t="shared" si="1"/>
        <v>1.8215020588328652E-2</v>
      </c>
      <c r="N64" s="29">
        <v>0</v>
      </c>
      <c r="O64" s="70"/>
      <c r="P64" s="121">
        <v>-3495812497</v>
      </c>
      <c r="Q64" s="121"/>
      <c r="R64" s="70"/>
      <c r="S64" s="29">
        <v>0</v>
      </c>
      <c r="T64" s="70"/>
      <c r="U64" s="75">
        <f t="shared" si="2"/>
        <v>-3495812497</v>
      </c>
      <c r="W64" s="48">
        <f>U64/درآمد!$F$13</f>
        <v>8.3695669173894233E-2</v>
      </c>
    </row>
    <row r="65" spans="1:23" ht="18.75" x14ac:dyDescent="0.2">
      <c r="A65" s="120" t="s">
        <v>34</v>
      </c>
      <c r="B65" s="120"/>
      <c r="D65" s="29">
        <v>0</v>
      </c>
      <c r="E65" s="70"/>
      <c r="F65" s="61">
        <v>-426676100</v>
      </c>
      <c r="G65" s="70"/>
      <c r="H65" s="29">
        <v>0</v>
      </c>
      <c r="I65" s="70"/>
      <c r="J65" s="75">
        <f t="shared" si="0"/>
        <v>-426676100</v>
      </c>
      <c r="L65" s="46">
        <f t="shared" si="1"/>
        <v>3.8383569575886072E-3</v>
      </c>
      <c r="N65" s="29">
        <v>0</v>
      </c>
      <c r="O65" s="70"/>
      <c r="P65" s="121">
        <v>-277835600</v>
      </c>
      <c r="Q65" s="121"/>
      <c r="R65" s="70"/>
      <c r="S65" s="29">
        <v>0</v>
      </c>
      <c r="T65" s="70"/>
      <c r="U65" s="75">
        <f t="shared" si="2"/>
        <v>-277835600</v>
      </c>
      <c r="W65" s="48">
        <f>U65/درآمد!$F$13</f>
        <v>6.6518546067004377E-3</v>
      </c>
    </row>
    <row r="66" spans="1:23" ht="18.75" x14ac:dyDescent="0.2">
      <c r="A66" s="120" t="s">
        <v>31</v>
      </c>
      <c r="B66" s="120"/>
      <c r="D66" s="29">
        <v>0</v>
      </c>
      <c r="E66" s="70"/>
      <c r="F66" s="61">
        <v>-4663669000</v>
      </c>
      <c r="G66" s="70"/>
      <c r="H66" s="29">
        <v>0</v>
      </c>
      <c r="I66" s="70"/>
      <c r="J66" s="75">
        <f t="shared" si="0"/>
        <v>-4663669000</v>
      </c>
      <c r="L66" s="46">
        <f t="shared" si="1"/>
        <v>4.1954134187596408E-2</v>
      </c>
      <c r="N66" s="29">
        <v>0</v>
      </c>
      <c r="O66" s="70"/>
      <c r="P66" s="121">
        <v>-1520157640</v>
      </c>
      <c r="Q66" s="121"/>
      <c r="R66" s="70"/>
      <c r="S66" s="29">
        <v>0</v>
      </c>
      <c r="T66" s="70"/>
      <c r="U66" s="75">
        <f t="shared" si="2"/>
        <v>-1520157640</v>
      </c>
      <c r="W66" s="48">
        <f>U66/درآمد!$F$13</f>
        <v>3.6395147348089539E-2</v>
      </c>
    </row>
    <row r="67" spans="1:23" ht="18.75" x14ac:dyDescent="0.2">
      <c r="A67" s="120" t="s">
        <v>66</v>
      </c>
      <c r="B67" s="120"/>
      <c r="D67" s="29">
        <v>0</v>
      </c>
      <c r="E67" s="70"/>
      <c r="F67" s="61">
        <v>4068306999</v>
      </c>
      <c r="G67" s="70"/>
      <c r="H67" s="29">
        <v>0</v>
      </c>
      <c r="I67" s="70"/>
      <c r="J67" s="75">
        <f t="shared" si="0"/>
        <v>4068306999</v>
      </c>
      <c r="L67" s="94">
        <f t="shared" si="1"/>
        <v>-3.6598287261034958E-2</v>
      </c>
      <c r="N67" s="29">
        <v>0</v>
      </c>
      <c r="O67" s="70"/>
      <c r="P67" s="121">
        <v>8429532104</v>
      </c>
      <c r="Q67" s="121"/>
      <c r="R67" s="70"/>
      <c r="S67" s="29">
        <v>0</v>
      </c>
      <c r="T67" s="70"/>
      <c r="U67" s="75">
        <f t="shared" si="2"/>
        <v>8429532104</v>
      </c>
      <c r="W67" s="94">
        <f>U67/درآمد!$F$13</f>
        <v>-0.20181726876729128</v>
      </c>
    </row>
    <row r="68" spans="1:23" ht="18.75" x14ac:dyDescent="0.2">
      <c r="A68" s="120" t="s">
        <v>48</v>
      </c>
      <c r="B68" s="120"/>
      <c r="D68" s="29">
        <v>0</v>
      </c>
      <c r="E68" s="70"/>
      <c r="F68" s="61">
        <v>-602804024</v>
      </c>
      <c r="G68" s="70"/>
      <c r="H68" s="29">
        <v>0</v>
      </c>
      <c r="I68" s="70"/>
      <c r="J68" s="75">
        <f t="shared" si="0"/>
        <v>-602804024</v>
      </c>
      <c r="L68" s="46">
        <f t="shared" si="1"/>
        <v>5.422794995039117E-3</v>
      </c>
      <c r="N68" s="29">
        <v>0</v>
      </c>
      <c r="O68" s="70"/>
      <c r="P68" s="121">
        <v>-703271362</v>
      </c>
      <c r="Q68" s="121"/>
      <c r="R68" s="70"/>
      <c r="S68" s="29">
        <v>0</v>
      </c>
      <c r="T68" s="70"/>
      <c r="U68" s="75">
        <f t="shared" si="2"/>
        <v>-703271362</v>
      </c>
      <c r="W68" s="48">
        <f>U68/درآمد!$F$13</f>
        <v>1.6837506961239635E-2</v>
      </c>
    </row>
    <row r="69" spans="1:23" ht="18.75" x14ac:dyDescent="0.2">
      <c r="A69" s="120" t="s">
        <v>53</v>
      </c>
      <c r="B69" s="120"/>
      <c r="D69" s="29">
        <v>0</v>
      </c>
      <c r="E69" s="70"/>
      <c r="F69" s="61">
        <v>-1131187800</v>
      </c>
      <c r="G69" s="70"/>
      <c r="H69" s="29">
        <v>0</v>
      </c>
      <c r="I69" s="70"/>
      <c r="J69" s="75">
        <f t="shared" si="0"/>
        <v>-1131187800</v>
      </c>
      <c r="L69" s="46">
        <f t="shared" si="1"/>
        <v>1.0176109143374447E-2</v>
      </c>
      <c r="N69" s="29">
        <v>0</v>
      </c>
      <c r="O69" s="70"/>
      <c r="P69" s="121">
        <v>-1607477400</v>
      </c>
      <c r="Q69" s="121"/>
      <c r="R69" s="70"/>
      <c r="S69" s="29">
        <v>0</v>
      </c>
      <c r="T69" s="70"/>
      <c r="U69" s="75">
        <f t="shared" si="2"/>
        <v>-1607477400</v>
      </c>
      <c r="W69" s="48">
        <f>U69/درآمد!$F$13</f>
        <v>3.8485730224481103E-2</v>
      </c>
    </row>
    <row r="70" spans="1:23" ht="18.75" x14ac:dyDescent="0.2">
      <c r="A70" s="120" t="s">
        <v>63</v>
      </c>
      <c r="B70" s="120"/>
      <c r="D70" s="29">
        <v>0</v>
      </c>
      <c r="E70" s="70"/>
      <c r="F70" s="61">
        <v>-1818949982</v>
      </c>
      <c r="G70" s="70"/>
      <c r="H70" s="29">
        <v>0</v>
      </c>
      <c r="I70" s="70"/>
      <c r="J70" s="75">
        <f t="shared" si="0"/>
        <v>-1818949982</v>
      </c>
      <c r="L70" s="46">
        <f t="shared" si="1"/>
        <v>1.636318349894773E-2</v>
      </c>
      <c r="N70" s="29">
        <v>0</v>
      </c>
      <c r="O70" s="70"/>
      <c r="P70" s="121">
        <v>-1029142752</v>
      </c>
      <c r="Q70" s="121"/>
      <c r="R70" s="70"/>
      <c r="S70" s="29">
        <v>0</v>
      </c>
      <c r="T70" s="70"/>
      <c r="U70" s="75">
        <f t="shared" si="2"/>
        <v>-1029142752</v>
      </c>
      <c r="W70" s="48">
        <f>U70/درآمد!$F$13</f>
        <v>2.4639419699432206E-2</v>
      </c>
    </row>
    <row r="71" spans="1:23" ht="18.75" x14ac:dyDescent="0.2">
      <c r="A71" s="120" t="s">
        <v>64</v>
      </c>
      <c r="B71" s="120"/>
      <c r="D71" s="29">
        <v>0</v>
      </c>
      <c r="E71" s="70"/>
      <c r="F71" s="61">
        <v>-5739074994</v>
      </c>
      <c r="G71" s="70"/>
      <c r="H71" s="29">
        <v>0</v>
      </c>
      <c r="I71" s="70"/>
      <c r="J71" s="75">
        <f t="shared" si="0"/>
        <v>-5739074994</v>
      </c>
      <c r="L71" s="46">
        <f t="shared" si="1"/>
        <v>5.1628432980761509E-2</v>
      </c>
      <c r="N71" s="29">
        <v>0</v>
      </c>
      <c r="O71" s="70"/>
      <c r="P71" s="121">
        <v>-6018020012</v>
      </c>
      <c r="Q71" s="121"/>
      <c r="R71" s="70"/>
      <c r="S71" s="29">
        <v>0</v>
      </c>
      <c r="T71" s="70"/>
      <c r="U71" s="75">
        <f t="shared" si="2"/>
        <v>-6018020012</v>
      </c>
      <c r="W71" s="48">
        <f>U71/درآمد!$F$13</f>
        <v>0.1440815868810103</v>
      </c>
    </row>
    <row r="72" spans="1:23" ht="18.75" x14ac:dyDescent="0.2">
      <c r="A72" s="120" t="s">
        <v>49</v>
      </c>
      <c r="B72" s="120"/>
      <c r="D72" s="29">
        <v>0</v>
      </c>
      <c r="E72" s="70"/>
      <c r="F72" s="61">
        <v>-7608726360</v>
      </c>
      <c r="G72" s="70"/>
      <c r="H72" s="29">
        <v>0</v>
      </c>
      <c r="I72" s="70"/>
      <c r="J72" s="75">
        <f t="shared" ref="J72:J78" si="3">D72+F72+H72</f>
        <v>-7608726360</v>
      </c>
      <c r="L72" s="46">
        <f t="shared" ref="L72:L78" si="4">J72/$AB$59</f>
        <v>6.8447723606487071E-2</v>
      </c>
      <c r="N72" s="29">
        <v>0</v>
      </c>
      <c r="O72" s="70"/>
      <c r="P72" s="121">
        <v>-1488405000</v>
      </c>
      <c r="Q72" s="121"/>
      <c r="R72" s="70"/>
      <c r="S72" s="29">
        <v>0</v>
      </c>
      <c r="T72" s="70"/>
      <c r="U72" s="75">
        <f t="shared" ref="U72:U78" si="5">N72+P72+S72</f>
        <v>-1488405000</v>
      </c>
      <c r="W72" s="48">
        <f>U72/درآمد!$F$13</f>
        <v>3.563493539303806E-2</v>
      </c>
    </row>
    <row r="73" spans="1:23" ht="18.75" x14ac:dyDescent="0.2">
      <c r="A73" s="120" t="s">
        <v>26</v>
      </c>
      <c r="B73" s="120"/>
      <c r="D73" s="29">
        <v>0</v>
      </c>
      <c r="E73" s="70"/>
      <c r="F73" s="61">
        <v>-3290728029</v>
      </c>
      <c r="G73" s="70"/>
      <c r="H73" s="29">
        <v>0</v>
      </c>
      <c r="I73" s="70"/>
      <c r="J73" s="75">
        <f t="shared" si="3"/>
        <v>-3290728029</v>
      </c>
      <c r="L73" s="46">
        <f t="shared" si="4"/>
        <v>2.9603225551288189E-2</v>
      </c>
      <c r="N73" s="29">
        <v>0</v>
      </c>
      <c r="O73" s="70"/>
      <c r="P73" s="121">
        <v>6766559512</v>
      </c>
      <c r="Q73" s="121"/>
      <c r="R73" s="70"/>
      <c r="S73" s="29">
        <v>0</v>
      </c>
      <c r="T73" s="70"/>
      <c r="U73" s="75">
        <f t="shared" si="5"/>
        <v>6766559512</v>
      </c>
      <c r="W73" s="94">
        <f>U73/درآمد!$F$13</f>
        <v>-0.16200288969955565</v>
      </c>
    </row>
    <row r="74" spans="1:23" ht="18.75" x14ac:dyDescent="0.2">
      <c r="A74" s="120" t="s">
        <v>62</v>
      </c>
      <c r="B74" s="120"/>
      <c r="D74" s="29">
        <v>0</v>
      </c>
      <c r="E74" s="70"/>
      <c r="F74" s="61">
        <v>-2318190787</v>
      </c>
      <c r="G74" s="70"/>
      <c r="H74" s="29">
        <v>0</v>
      </c>
      <c r="I74" s="70"/>
      <c r="J74" s="75">
        <f t="shared" si="3"/>
        <v>-2318190787</v>
      </c>
      <c r="L74" s="46">
        <f t="shared" si="4"/>
        <v>2.0854328930772683E-2</v>
      </c>
      <c r="N74" s="29">
        <v>0</v>
      </c>
      <c r="O74" s="70"/>
      <c r="P74" s="121">
        <v>-2027951812</v>
      </c>
      <c r="Q74" s="121"/>
      <c r="R74" s="70"/>
      <c r="S74" s="29">
        <v>0</v>
      </c>
      <c r="T74" s="70"/>
      <c r="U74" s="75">
        <f t="shared" si="5"/>
        <v>-2027951812</v>
      </c>
      <c r="W74" s="48">
        <f>U74/درآمد!$F$13</f>
        <v>4.8552599461043511E-2</v>
      </c>
    </row>
    <row r="75" spans="1:23" ht="18.75" x14ac:dyDescent="0.2">
      <c r="A75" s="120" t="s">
        <v>42</v>
      </c>
      <c r="B75" s="120"/>
      <c r="D75" s="29">
        <v>0</v>
      </c>
      <c r="E75" s="70"/>
      <c r="F75" s="61">
        <v>-1077713932</v>
      </c>
      <c r="G75" s="70"/>
      <c r="H75" s="29">
        <v>0</v>
      </c>
      <c r="I75" s="70"/>
      <c r="J75" s="75">
        <f t="shared" si="3"/>
        <v>-1077713932</v>
      </c>
      <c r="L75" s="46">
        <f t="shared" si="4"/>
        <v>9.6950608885343591E-3</v>
      </c>
      <c r="N75" s="29">
        <v>0</v>
      </c>
      <c r="O75" s="70"/>
      <c r="P75" s="121">
        <v>-1244027811</v>
      </c>
      <c r="Q75" s="121"/>
      <c r="R75" s="70"/>
      <c r="S75" s="29">
        <v>0</v>
      </c>
      <c r="T75" s="70"/>
      <c r="U75" s="75">
        <f t="shared" si="5"/>
        <v>-1244027811</v>
      </c>
      <c r="W75" s="48">
        <f>U75/درآمد!$F$13</f>
        <v>2.978413178679698E-2</v>
      </c>
    </row>
    <row r="76" spans="1:23" ht="18.75" x14ac:dyDescent="0.2">
      <c r="A76" s="120" t="s">
        <v>24</v>
      </c>
      <c r="B76" s="120"/>
      <c r="D76" s="29">
        <v>0</v>
      </c>
      <c r="E76" s="70"/>
      <c r="F76" s="61">
        <v>-17360278</v>
      </c>
      <c r="G76" s="70"/>
      <c r="H76" s="29">
        <v>0</v>
      </c>
      <c r="I76" s="70"/>
      <c r="J76" s="75">
        <f t="shared" si="3"/>
        <v>-17360278</v>
      </c>
      <c r="L76" s="46">
        <f t="shared" si="4"/>
        <v>1.5617219677167864E-4</v>
      </c>
      <c r="N76" s="29">
        <v>0</v>
      </c>
      <c r="O76" s="70"/>
      <c r="P76" s="121">
        <v>-112206684</v>
      </c>
      <c r="Q76" s="121"/>
      <c r="R76" s="70"/>
      <c r="S76" s="29">
        <v>0</v>
      </c>
      <c r="T76" s="70"/>
      <c r="U76" s="75">
        <f t="shared" si="5"/>
        <v>-112206684</v>
      </c>
      <c r="W76" s="48">
        <f>U76/درآمد!$F$13</f>
        <v>2.6864179675606015E-3</v>
      </c>
    </row>
    <row r="77" spans="1:23" ht="18.75" x14ac:dyDescent="0.2">
      <c r="A77" s="120" t="s">
        <v>72</v>
      </c>
      <c r="B77" s="120"/>
      <c r="D77" s="29">
        <v>0</v>
      </c>
      <c r="E77" s="70"/>
      <c r="F77" s="61">
        <v>-65985955</v>
      </c>
      <c r="G77" s="70"/>
      <c r="H77" s="29">
        <v>0</v>
      </c>
      <c r="I77" s="70"/>
      <c r="J77" s="75">
        <f t="shared" si="3"/>
        <v>-65985955</v>
      </c>
      <c r="L77" s="46">
        <f t="shared" si="4"/>
        <v>5.936063666968427E-4</v>
      </c>
      <c r="N77" s="29">
        <v>0</v>
      </c>
      <c r="O77" s="70"/>
      <c r="P77" s="121">
        <v>-163228415</v>
      </c>
      <c r="Q77" s="121"/>
      <c r="R77" s="70"/>
      <c r="S77" s="29">
        <v>0</v>
      </c>
      <c r="T77" s="70"/>
      <c r="U77" s="75">
        <f t="shared" si="5"/>
        <v>-163228415</v>
      </c>
      <c r="W77" s="48">
        <f>U77/درآمد!$F$13</f>
        <v>3.9079645814365073E-3</v>
      </c>
    </row>
    <row r="78" spans="1:23" ht="18.75" x14ac:dyDescent="0.2">
      <c r="A78" s="119" t="s">
        <v>33</v>
      </c>
      <c r="B78" s="119"/>
      <c r="D78" s="78">
        <v>0</v>
      </c>
      <c r="E78" s="70"/>
      <c r="F78" s="63">
        <v>-877166680</v>
      </c>
      <c r="G78" s="70"/>
      <c r="H78" s="78">
        <v>0</v>
      </c>
      <c r="I78" s="70"/>
      <c r="J78" s="75">
        <f t="shared" si="3"/>
        <v>-877166680</v>
      </c>
      <c r="L78" s="46">
        <f t="shared" si="4"/>
        <v>7.8909477918798349E-3</v>
      </c>
      <c r="N78" s="78">
        <v>0</v>
      </c>
      <c r="O78" s="70"/>
      <c r="P78" s="121">
        <v>1493366350</v>
      </c>
      <c r="Q78" s="122"/>
      <c r="R78" s="70"/>
      <c r="S78" s="78">
        <v>0</v>
      </c>
      <c r="T78" s="70"/>
      <c r="U78" s="75">
        <f t="shared" si="5"/>
        <v>1493366350</v>
      </c>
      <c r="W78" s="94">
        <f>U78/درآمد!$F$13</f>
        <v>-3.5753718511014852E-2</v>
      </c>
    </row>
    <row r="79" spans="1:23" s="64" customFormat="1" ht="21.75" thickBot="1" x14ac:dyDescent="0.25">
      <c r="A79" s="111"/>
      <c r="B79" s="111"/>
      <c r="D79" s="66">
        <f>SUM(D8:D78)</f>
        <v>10308654876</v>
      </c>
      <c r="E79" s="80"/>
      <c r="F79" s="66">
        <f>SUM(F8:F78)</f>
        <v>-124748565326</v>
      </c>
      <c r="G79" s="80"/>
      <c r="H79" s="66">
        <f>SUM(H8:H78)</f>
        <v>7375977369</v>
      </c>
      <c r="I79" s="80"/>
      <c r="J79" s="89">
        <f>SUM(J8:J78)</f>
        <v>-107063933081</v>
      </c>
      <c r="L79" s="47">
        <f>SUM(L8:L78)</f>
        <v>0.963141812837085</v>
      </c>
      <c r="N79" s="66">
        <f>SUM(N8:N78)</f>
        <v>11418654876</v>
      </c>
      <c r="O79" s="80"/>
      <c r="P79" s="80"/>
      <c r="Q79" s="66">
        <f>SUM(P8:Q78)</f>
        <v>-78293118929</v>
      </c>
      <c r="R79" s="80"/>
      <c r="S79" s="66">
        <f>SUM(S8:S78)</f>
        <v>19040528135</v>
      </c>
      <c r="T79" s="80"/>
      <c r="U79" s="89">
        <f>SUM(U8:U78)</f>
        <v>-47833935918</v>
      </c>
      <c r="W79" s="103">
        <f>SUM(W8:W78)</f>
        <v>1.1452254030540436</v>
      </c>
    </row>
    <row r="80" spans="1:23" ht="13.5" thickTop="1" x14ac:dyDescent="0.2"/>
    <row r="81" spans="4:23" s="100" customFormat="1" x14ac:dyDescent="0.2">
      <c r="L81" s="98"/>
      <c r="W81" s="98"/>
    </row>
    <row r="82" spans="4:23" s="81" customFormat="1" x14ac:dyDescent="0.2">
      <c r="L82" s="93"/>
      <c r="W82" s="93"/>
    </row>
    <row r="83" spans="4:23" s="81" customFormat="1" x14ac:dyDescent="0.2">
      <c r="D83" s="81">
        <v>10308654876</v>
      </c>
      <c r="F83" s="92">
        <v>-124748565326</v>
      </c>
      <c r="H83" s="81">
        <v>7375977369</v>
      </c>
      <c r="L83" s="93"/>
      <c r="N83" s="81">
        <v>11418654876</v>
      </c>
      <c r="Q83" s="82">
        <v>-78293118929</v>
      </c>
      <c r="S83" s="81">
        <v>19040528135</v>
      </c>
      <c r="W83" s="93"/>
    </row>
    <row r="84" spans="4:23" s="81" customFormat="1" x14ac:dyDescent="0.2">
      <c r="L84" s="93"/>
      <c r="W84" s="93"/>
    </row>
    <row r="85" spans="4:23" s="81" customFormat="1" x14ac:dyDescent="0.2">
      <c r="D85" s="83">
        <f>D79-D83</f>
        <v>0</v>
      </c>
      <c r="F85" s="83">
        <f>F79-F83</f>
        <v>0</v>
      </c>
      <c r="L85" s="93"/>
      <c r="N85" s="83">
        <f>N79-N83</f>
        <v>0</v>
      </c>
      <c r="W85" s="93"/>
    </row>
    <row r="86" spans="4:23" s="81" customFormat="1" x14ac:dyDescent="0.2">
      <c r="H86" s="83">
        <f>H79-H83</f>
        <v>0</v>
      </c>
      <c r="L86" s="93"/>
      <c r="W86" s="93"/>
    </row>
    <row r="87" spans="4:23" s="81" customFormat="1" x14ac:dyDescent="0.2">
      <c r="L87" s="93"/>
      <c r="Q87" s="83">
        <f>Q83-Q79</f>
        <v>0</v>
      </c>
      <c r="S87" s="83">
        <f>S79-S83</f>
        <v>0</v>
      </c>
      <c r="W87" s="93"/>
    </row>
    <row r="88" spans="4:23" s="81" customFormat="1" x14ac:dyDescent="0.2">
      <c r="L88" s="93"/>
      <c r="W88" s="93"/>
    </row>
    <row r="89" spans="4:23" s="81" customFormat="1" x14ac:dyDescent="0.2">
      <c r="L89" s="93"/>
      <c r="W89" s="93"/>
    </row>
    <row r="90" spans="4:23" s="81" customFormat="1" x14ac:dyDescent="0.2">
      <c r="L90" s="93"/>
      <c r="W90" s="93"/>
    </row>
    <row r="91" spans="4:23" s="81" customFormat="1" x14ac:dyDescent="0.2">
      <c r="L91" s="93"/>
      <c r="W91" s="93"/>
    </row>
    <row r="92" spans="4:23" s="81" customFormat="1" x14ac:dyDescent="0.2">
      <c r="L92" s="93"/>
      <c r="W92" s="93"/>
    </row>
    <row r="93" spans="4:23" s="81" customFormat="1" x14ac:dyDescent="0.2">
      <c r="L93" s="93"/>
      <c r="W93" s="93"/>
    </row>
    <row r="94" spans="4:23" s="100" customFormat="1" x14ac:dyDescent="0.2">
      <c r="L94" s="98"/>
      <c r="W94" s="98"/>
    </row>
    <row r="95" spans="4:23" s="100" customFormat="1" x14ac:dyDescent="0.2">
      <c r="L95" s="98"/>
      <c r="W95" s="98"/>
    </row>
    <row r="96" spans="4:23" s="100" customFormat="1" x14ac:dyDescent="0.2">
      <c r="L96" s="98"/>
      <c r="W96" s="98"/>
    </row>
    <row r="97" spans="12:23" s="100" customFormat="1" x14ac:dyDescent="0.2">
      <c r="L97" s="98"/>
      <c r="W97" s="98"/>
    </row>
    <row r="98" spans="12:23" s="100" customFormat="1" x14ac:dyDescent="0.2">
      <c r="L98" s="98"/>
      <c r="W98" s="98"/>
    </row>
    <row r="99" spans="12:23" s="100" customFormat="1" x14ac:dyDescent="0.2">
      <c r="L99" s="98"/>
      <c r="W99" s="98"/>
    </row>
    <row r="100" spans="12:23" s="100" customFormat="1" x14ac:dyDescent="0.2">
      <c r="L100" s="98"/>
      <c r="W100" s="98"/>
    </row>
    <row r="101" spans="12:23" s="100" customFormat="1" x14ac:dyDescent="0.2">
      <c r="L101" s="98"/>
      <c r="W101" s="98"/>
    </row>
  </sheetData>
  <mergeCells count="151">
    <mergeCell ref="A1:W1"/>
    <mergeCell ref="A2:W2"/>
    <mergeCell ref="A3:W3"/>
    <mergeCell ref="B5:W5"/>
    <mergeCell ref="D6:L6"/>
    <mergeCell ref="N6:W6"/>
    <mergeCell ref="A7:B7"/>
    <mergeCell ref="P7:Q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7:B77"/>
    <mergeCell ref="P77:Q77"/>
    <mergeCell ref="A78:B78"/>
    <mergeCell ref="P78:Q78"/>
    <mergeCell ref="A79:B79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Mohadeseh Salemi</dc:creator>
  <dc:description/>
  <cp:lastModifiedBy>Narges Ghasemi</cp:lastModifiedBy>
  <dcterms:created xsi:type="dcterms:W3CDTF">2026-02-22T08:49:13Z</dcterms:created>
  <dcterms:modified xsi:type="dcterms:W3CDTF">2026-02-25T08:39:16Z</dcterms:modified>
</cp:coreProperties>
</file>