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3243281C-A352-4B47-8958-5E5614C22B29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2">'تعدیل قیمت'!$A$1:$N$12</definedName>
    <definedName name="_xlnm.Print_Area" localSheetId="4">درآمد!$A$1:$K$11</definedName>
    <definedName name="_xlnm.Print_Area" localSheetId="6">'درآمد سپرده بانکی'!$A$1:$K$12</definedName>
    <definedName name="_xlnm.Print_Area" localSheetId="5">'درآمد سرمایه گذاری در سهام'!$A$1:$X$112</definedName>
    <definedName name="_xlnm.Print_Area" localSheetId="8">'درآمد سود سهام'!$A$1:$T$35</definedName>
    <definedName name="_xlnm.Print_Area" localSheetId="11">'درآمد ناشی از تغییر قیمت اوراق'!$A$1:$S$98</definedName>
    <definedName name="_xlnm.Print_Area" localSheetId="10">'درآمد ناشی از فروش'!$A$1:$S$46</definedName>
    <definedName name="_xlnm.Print_Area" localSheetId="7">'سایر درآمدها'!$A$1:$G$11</definedName>
    <definedName name="_xlnm.Print_Area" localSheetId="3">سپرده!$A$1:$M$13</definedName>
    <definedName name="_xlnm.Print_Area" localSheetId="1">سهام!$A$1:$AC$99</definedName>
    <definedName name="_xlnm.Print_Area" localSheetId="9">'سود سپرده بانکی'!$A$1:$N$12</definedName>
    <definedName name="_xlnm.Print_Area" localSheetId="0">'صورت وضعیت'!$A$1:$C$3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4" l="1"/>
  <c r="U34" i="9"/>
  <c r="F25" i="8"/>
  <c r="F19" i="8"/>
  <c r="J8" i="8"/>
  <c r="H8" i="8"/>
  <c r="F11" i="8"/>
  <c r="S119" i="9"/>
  <c r="Q119" i="9"/>
  <c r="N119" i="9"/>
  <c r="J110" i="9"/>
  <c r="H120" i="9"/>
  <c r="F120" i="9"/>
  <c r="U9" i="9"/>
  <c r="J9" i="9"/>
  <c r="F11" i="14"/>
  <c r="I35" i="15"/>
  <c r="M35" i="15"/>
  <c r="K35" i="15"/>
  <c r="K40" i="15" s="1"/>
  <c r="K28" i="15"/>
  <c r="Q42" i="15"/>
  <c r="O43" i="15"/>
  <c r="M26" i="15"/>
  <c r="S27" i="15"/>
  <c r="S35" i="15"/>
  <c r="Q35" i="15"/>
  <c r="O35" i="15"/>
  <c r="E12" i="18"/>
  <c r="E46" i="19"/>
  <c r="G46" i="19"/>
  <c r="I46" i="19"/>
  <c r="I45" i="19"/>
  <c r="I44" i="19"/>
  <c r="AB55" i="2"/>
  <c r="J99" i="2"/>
  <c r="H99" i="2"/>
  <c r="Z99" i="2"/>
  <c r="X99" i="2"/>
  <c r="R99" i="2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9" i="9"/>
  <c r="H12" i="13"/>
  <c r="U112" i="9"/>
  <c r="F8" i="8" s="1"/>
  <c r="F10" i="8"/>
  <c r="J10" i="8" s="1"/>
  <c r="F9" i="8"/>
  <c r="J9" i="8" s="1"/>
  <c r="S112" i="9"/>
  <c r="P112" i="9"/>
  <c r="D112" i="9"/>
  <c r="D119" i="9" s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H11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L60" i="9" s="1"/>
  <c r="L112" i="9" s="1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1" i="9"/>
  <c r="F112" i="9"/>
  <c r="H18" i="13"/>
  <c r="D18" i="13"/>
  <c r="J9" i="13"/>
  <c r="J10" i="13"/>
  <c r="J11" i="13"/>
  <c r="J8" i="13"/>
  <c r="J12" i="13" s="1"/>
  <c r="F12" i="13"/>
  <c r="F9" i="13"/>
  <c r="F10" i="13"/>
  <c r="F11" i="13"/>
  <c r="F8" i="13"/>
  <c r="D12" i="13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7" i="15"/>
  <c r="M28" i="15"/>
  <c r="M29" i="15"/>
  <c r="M30" i="15"/>
  <c r="M31" i="15"/>
  <c r="M32" i="15"/>
  <c r="M33" i="15"/>
  <c r="M34" i="15"/>
  <c r="M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8" i="15"/>
  <c r="S29" i="15"/>
  <c r="S30" i="15"/>
  <c r="S31" i="15"/>
  <c r="S32" i="15"/>
  <c r="S33" i="15"/>
  <c r="S34" i="15"/>
  <c r="S8" i="15"/>
  <c r="I42" i="15"/>
  <c r="M12" i="18"/>
  <c r="K12" i="18"/>
  <c r="K17" i="18" s="1"/>
  <c r="I12" i="18"/>
  <c r="I17" i="18" s="1"/>
  <c r="G12" i="18"/>
  <c r="C12" i="18"/>
  <c r="C18" i="18" s="1"/>
  <c r="M11" i="18"/>
  <c r="M10" i="18"/>
  <c r="M9" i="18"/>
  <c r="M8" i="18"/>
  <c r="G9" i="18"/>
  <c r="G10" i="18"/>
  <c r="G11" i="18"/>
  <c r="G8" i="18"/>
  <c r="O46" i="19"/>
  <c r="Q59" i="19"/>
  <c r="I52" i="19"/>
  <c r="M46" i="19"/>
  <c r="Q35" i="19"/>
  <c r="Q9" i="19"/>
  <c r="Q10" i="19"/>
  <c r="Q11" i="19"/>
  <c r="Q12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43" i="19"/>
  <c r="Q28" i="19"/>
  <c r="Q29" i="19"/>
  <c r="Q42" i="19"/>
  <c r="Q30" i="19"/>
  <c r="Q31" i="19"/>
  <c r="Q32" i="19"/>
  <c r="Q33" i="19"/>
  <c r="Q34" i="19"/>
  <c r="Q36" i="19"/>
  <c r="Q37" i="19"/>
  <c r="Q38" i="19"/>
  <c r="Q39" i="19"/>
  <c r="Q40" i="19"/>
  <c r="Q41" i="19"/>
  <c r="Q44" i="19"/>
  <c r="Q45" i="19"/>
  <c r="Q8" i="19"/>
  <c r="I92" i="21"/>
  <c r="Q93" i="21"/>
  <c r="G98" i="21"/>
  <c r="I104" i="21"/>
  <c r="I106" i="21" s="1"/>
  <c r="Q104" i="21"/>
  <c r="Q107" i="21" s="1"/>
  <c r="Q9" i="21"/>
  <c r="Q10" i="21"/>
  <c r="Q11" i="21"/>
  <c r="Q98" i="21" s="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4" i="21"/>
  <c r="Q95" i="21"/>
  <c r="Q96" i="21"/>
  <c r="Q97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3" i="21"/>
  <c r="I94" i="21"/>
  <c r="I95" i="21"/>
  <c r="I96" i="21"/>
  <c r="I97" i="21"/>
  <c r="I8" i="21"/>
  <c r="O98" i="21"/>
  <c r="M98" i="21"/>
  <c r="I98" i="21"/>
  <c r="E98" i="21"/>
  <c r="J9" i="7"/>
  <c r="J11" i="7"/>
  <c r="H13" i="7"/>
  <c r="H21" i="7" s="1"/>
  <c r="F13" i="7"/>
  <c r="F21" i="7" s="1"/>
  <c r="D13" i="7"/>
  <c r="L11" i="7"/>
  <c r="L10" i="7"/>
  <c r="L12" i="7"/>
  <c r="L9" i="7"/>
  <c r="L13" i="7" s="1"/>
  <c r="D22" i="7"/>
  <c r="D21" i="7"/>
  <c r="J10" i="7"/>
  <c r="J13" i="7" s="1"/>
  <c r="J21" i="7" s="1"/>
  <c r="J12" i="7"/>
  <c r="K12" i="6"/>
  <c r="T11" i="6"/>
  <c r="S11" i="6"/>
  <c r="R11" i="6"/>
  <c r="AB9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" i="2"/>
  <c r="X105" i="2"/>
  <c r="X108" i="2" s="1"/>
  <c r="Z106" i="2"/>
  <c r="N99" i="2"/>
  <c r="J106" i="2"/>
  <c r="H106" i="2"/>
  <c r="J112" i="9" l="1"/>
  <c r="H9" i="8"/>
  <c r="J11" i="8"/>
  <c r="H10" i="8"/>
  <c r="H11" i="8" s="1"/>
  <c r="Q13" i="19"/>
  <c r="Q46" i="19" s="1"/>
  <c r="Q53" i="19" s="1"/>
  <c r="Q61" i="19" s="1"/>
  <c r="W21" i="9" l="1"/>
  <c r="W33" i="9"/>
  <c r="W45" i="9"/>
  <c r="W57" i="9"/>
  <c r="W69" i="9"/>
  <c r="W81" i="9"/>
  <c r="W93" i="9"/>
  <c r="W105" i="9"/>
  <c r="W11" i="9"/>
  <c r="W83" i="9"/>
  <c r="W10" i="9"/>
  <c r="W22" i="9"/>
  <c r="W34" i="9"/>
  <c r="W46" i="9"/>
  <c r="W58" i="9"/>
  <c r="W70" i="9"/>
  <c r="W82" i="9"/>
  <c r="W94" i="9"/>
  <c r="W106" i="9"/>
  <c r="W59" i="9"/>
  <c r="W12" i="9"/>
  <c r="W24" i="9"/>
  <c r="W36" i="9"/>
  <c r="W48" i="9"/>
  <c r="W60" i="9"/>
  <c r="W72" i="9"/>
  <c r="W84" i="9"/>
  <c r="W96" i="9"/>
  <c r="W108" i="9"/>
  <c r="W29" i="9"/>
  <c r="W65" i="9"/>
  <c r="W13" i="9"/>
  <c r="W25" i="9"/>
  <c r="W37" i="9"/>
  <c r="W49" i="9"/>
  <c r="W61" i="9"/>
  <c r="W73" i="9"/>
  <c r="W85" i="9"/>
  <c r="W97" i="9"/>
  <c r="W109" i="9"/>
  <c r="W41" i="9"/>
  <c r="W101" i="9"/>
  <c r="W14" i="9"/>
  <c r="W26" i="9"/>
  <c r="W38" i="9"/>
  <c r="W50" i="9"/>
  <c r="W62" i="9"/>
  <c r="W74" i="9"/>
  <c r="W86" i="9"/>
  <c r="W98" i="9"/>
  <c r="W110" i="9"/>
  <c r="W17" i="9"/>
  <c r="W89" i="9"/>
  <c r="W15" i="9"/>
  <c r="W27" i="9"/>
  <c r="W39" i="9"/>
  <c r="W51" i="9"/>
  <c r="W63" i="9"/>
  <c r="W75" i="9"/>
  <c r="W87" i="9"/>
  <c r="W99" i="9"/>
  <c r="W111" i="9"/>
  <c r="F27" i="8"/>
  <c r="W53" i="9"/>
  <c r="W16" i="9"/>
  <c r="W28" i="9"/>
  <c r="W40" i="9"/>
  <c r="W52" i="9"/>
  <c r="W64" i="9"/>
  <c r="W76" i="9"/>
  <c r="W88" i="9"/>
  <c r="W100" i="9"/>
  <c r="W9" i="9"/>
  <c r="W77" i="9"/>
  <c r="W18" i="9"/>
  <c r="W30" i="9"/>
  <c r="W42" i="9"/>
  <c r="W54" i="9"/>
  <c r="W66" i="9"/>
  <c r="W78" i="9"/>
  <c r="W90" i="9"/>
  <c r="W102" i="9"/>
  <c r="W35" i="9"/>
  <c r="W95" i="9"/>
  <c r="W19" i="9"/>
  <c r="W31" i="9"/>
  <c r="W43" i="9"/>
  <c r="W55" i="9"/>
  <c r="W67" i="9"/>
  <c r="W79" i="9"/>
  <c r="W91" i="9"/>
  <c r="W103" i="9"/>
  <c r="W23" i="9"/>
  <c r="W20" i="9"/>
  <c r="W32" i="9"/>
  <c r="W44" i="9"/>
  <c r="W56" i="9"/>
  <c r="W68" i="9"/>
  <c r="W80" i="9"/>
  <c r="W92" i="9"/>
  <c r="W104" i="9"/>
  <c r="W47" i="9"/>
  <c r="W71" i="9"/>
  <c r="W107" i="9"/>
  <c r="W112" i="9" l="1"/>
</calcChain>
</file>

<file path=xl/sharedStrings.xml><?xml version="1.0" encoding="utf-8"?>
<sst xmlns="http://schemas.openxmlformats.org/spreadsheetml/2006/main" count="551" uniqueCount="200">
  <si>
    <t>صندوق سرمایه‌گذاری مشترک بانک اقتصاد نوین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</si>
  <si>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</si>
  <si>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</si>
  <si>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</si>
  <si>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</si>
  <si>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</si>
  <si>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</si>
  <si>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</si>
  <si>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</si>
  <si>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</si>
  <si>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</si>
  <si>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</si>
  <si>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</si>
  <si>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</si>
  <si>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</si>
  <si>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</si>
  <si>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</si>
  <si>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</si>
  <si>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</si>
  <si>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</si>
  <si>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</si>
  <si>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</si>
  <si>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</si>
  <si>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</si>
  <si>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</si>
  <si>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</si>
  <si>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</si>
  <si>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</si>
  <si>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</si>
  <si>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پتروشیمی پارس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</si>
  <si>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</si>
  <si>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</si>
  <si>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</si>
  <si>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</si>
  <si>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</si>
  <si>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تولید انرژی برق شمس پاسارگاد</t>
  </si>
  <si>
    <t>تولیدمواداولیه‌داروپخش‌</t>
  </si>
  <si>
    <t>تولیدی برنا باطری</t>
  </si>
  <si>
    <t>چینی ایران</t>
  </si>
  <si>
    <t>ح . سیمان‌هرمزگان‌</t>
  </si>
  <si>
    <t>ح.فرآورده های دامی ولبنی دالاهو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</si>
  <si>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</si>
  <si>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</si>
  <si>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</si>
  <si>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</si>
  <si>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</si>
  <si>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</si>
  <si>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</si>
  <si>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</si>
  <si>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</si>
  <si>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</si>
  <si>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</si>
  <si>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</si>
  <si>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سیمان‌مازندران‌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</si>
  <si>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</si>
  <si>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</si>
  <si>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</si>
  <si>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</si>
  <si>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</si>
  <si>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قاسم ایران</t>
  </si>
  <si>
    <t>قند لرستان‌</t>
  </si>
  <si>
    <t>گروه صنعتی درپاد تبریز</t>
  </si>
  <si>
    <t>گروه مالی نماد غدیر(سهامی عام)</t>
  </si>
  <si>
    <t>گسترش نفت و گاز پارسیان</t>
  </si>
  <si>
    <t>مجتمع کاشی و سنگ پرسپولیس یزد</t>
  </si>
  <si>
    <t>ملی‌ صنایع‌ مس‌ ایران‌</t>
  </si>
  <si>
    <t>مولد نیروگاهی تجارت فارس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</si>
  <si>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</si>
  <si>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</si>
  <si>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</si>
  <si>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</si>
  <si>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</si>
  <si>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</si>
  <si>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</si>
  <si>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</si>
  <si>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</si>
  <si>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</si>
  <si>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شرکت صنایع غذایی مینو شرق</t>
  </si>
  <si>
    <t>پخش هجرت</t>
  </si>
  <si>
    <t>توزیع دارو پخش</t>
  </si>
  <si>
    <t>پالایش نفت شیراز</t>
  </si>
  <si>
    <t>سیمان فارس و خوزستان</t>
  </si>
  <si>
    <t>صنایع پتروشیمی کرمانشاه</t>
  </si>
  <si>
    <t>بانک سامان</t>
  </si>
  <si>
    <t>زرین ذرت شاهرود</t>
  </si>
  <si>
    <t>پخش البرز</t>
  </si>
  <si>
    <t>اقتصادی و خودکفایی آزادگان</t>
  </si>
  <si>
    <t>پدیده شیمی قرن</t>
  </si>
  <si>
    <t>مخابرات ایران</t>
  </si>
  <si>
    <t>گروه مپنا (سهامی عام)</t>
  </si>
  <si>
    <t>بانک  پاسارگاد</t>
  </si>
  <si>
    <t>فولاد کاوه جنوب کیش</t>
  </si>
  <si>
    <t>کشت و صنعت شیفته آرای شرق</t>
  </si>
  <si>
    <t>بانک سینا</t>
  </si>
  <si>
    <t>سیمان‌ تهران‌</t>
  </si>
  <si>
    <t>شرکت آهن و فولاد ارفع</t>
  </si>
  <si>
    <t>کشت و دام قیام اصفهان</t>
  </si>
  <si>
    <t>گروه مالی مهرگان تامین پارس</t>
  </si>
  <si>
    <t>سیمان‌ قائن‌</t>
  </si>
  <si>
    <t>رهیاب پیام گستران</t>
  </si>
  <si>
    <t>سیمان‌شاهرود</t>
  </si>
  <si>
    <t>پاکدیس</t>
  </si>
  <si>
    <t>پتروشیمی خراسان</t>
  </si>
  <si>
    <t>تولیدی کوچین</t>
  </si>
  <si>
    <t>کولان سل</t>
  </si>
  <si>
    <t>کارخانجات‌داروپخش‌</t>
  </si>
  <si>
    <t>دامداری تلیسه نمونه</t>
  </si>
  <si>
    <t>لابراتوارداروسازی‌  دکترعبیدی‌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</si>
  <si>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</si>
  <si>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</si>
  <si>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</si>
  <si>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</si>
  <si>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</si>
  <si>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</si>
  <si>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</si>
  <si>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</si>
  <si>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</si>
  <si>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</si>
  <si>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</si>
  <si>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</si>
  <si>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</si>
  <si>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</si>
  <si>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</si>
  <si>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</si>
  <si>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</si>
  <si>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</si>
  <si>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</si>
  <si>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</si>
  <si>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</si>
  <si>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</si>
  <si>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</si>
  <si>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</si>
  <si>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</si>
  <si>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</si>
  <si>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</si>
  <si>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</si>
  <si>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</si>
  <si>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</si>
  <si>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</si>
  <si>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نفت ایرانول</t>
  </si>
  <si>
    <t>دارویی‌ لقمان‌</t>
  </si>
  <si>
    <t>توسعه نیشکر و  صنایع جانبی</t>
  </si>
  <si>
    <t>سرمایه‌گذاری‌غدیر(هلدینگ‌</t>
  </si>
  <si>
    <t>توسعه معادن وص.معدنی خاورمیانه</t>
  </si>
  <si>
    <t>ایمن خودرو شرق</t>
  </si>
  <si>
    <t>اخشان خراسان</t>
  </si>
  <si>
    <t>پتروشیمی اروند</t>
  </si>
  <si>
    <t>پالایش نفت تهران</t>
  </si>
  <si>
    <t>پتروشیمی پردیس</t>
  </si>
  <si>
    <t>کیمیا کالای رازی</t>
  </si>
  <si>
    <t>سرمایه‌ گذاری‌ آتیه‌ دماوند</t>
  </si>
  <si>
    <t>مدیریت نیروگاهی ایرانیان مپنا</t>
  </si>
  <si>
    <t>-2-2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</si>
  <si>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</si>
  <si>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</si>
  <si>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</si>
  <si>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</si>
  <si>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</si>
  <si>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</si>
  <si>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</si>
  <si>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</si>
  <si>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</si>
  <si>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</si>
  <si>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</si>
  <si>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1405/03/13</t>
  </si>
  <si>
    <t>1405/03/27</t>
  </si>
  <si>
    <t>1404/11/20</t>
  </si>
  <si>
    <t>1404/11/25</t>
  </si>
  <si>
    <t>1404/12/17</t>
  </si>
  <si>
    <t>1404/11/21</t>
  </si>
  <si>
    <t>1405/03/03</t>
  </si>
  <si>
    <t>1405/03/23</t>
  </si>
  <si>
    <t>1405/03/30</t>
  </si>
  <si>
    <t>1405/03/19</t>
  </si>
  <si>
    <t>1405/03/18</t>
  </si>
  <si>
    <t>1404/10/23</t>
  </si>
  <si>
    <t>1405/01/31</t>
  </si>
  <si>
    <t>1405/03/05</t>
  </si>
  <si>
    <t>1404/11/28</t>
  </si>
  <si>
    <t>1405/03/16</t>
  </si>
  <si>
    <t>1405/01/27</t>
  </si>
  <si>
    <t>1405/01/30</t>
  </si>
  <si>
    <t>1405/02/02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</si>
  <si>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</si>
  <si>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</si>
  <si>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</si>
  <si>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</si>
  <si>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</si>
  <si>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</si>
  <si>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</si>
  <si>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</si>
  <si>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</si>
  <si>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به تاریخ 1405/03/31</t>
  </si>
  <si>
    <t>بانک اقتصاد نوین</t>
  </si>
  <si>
    <t>بانک خاورمیانه</t>
  </si>
  <si>
    <t>بانک تجارت</t>
  </si>
  <si>
    <t>بانک صادرات</t>
  </si>
  <si>
    <t>تنزیل سود سهام</t>
  </si>
  <si>
    <t>تنزیل سود بانک</t>
  </si>
  <si>
    <t>-3-2-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</si>
</sst>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_);[Red]\(#,##0\)%"/>
    <numFmt numFmtId="166" formatCode="#,##0.00_);[Red]\(#,##0.00\)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164" fontId="0" fillId="0" borderId="0" xfId="1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center" vertical="top"/>
    </xf>
    <xf numFmtId="10" fontId="4" fillId="0" borderId="10" xfId="2" applyNumberFormat="1" applyFont="1" applyFill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1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43" fontId="0" fillId="0" borderId="0" xfId="0" applyNumberFormat="1" applyAlignment="1">
      <alignment horizontal="left"/>
    </xf>
    <xf numFmtId="165" fontId="5" fillId="0" borderId="2" xfId="2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10" fontId="5" fillId="0" borderId="0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left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10" xfId="0" applyNumberFormat="1" applyFont="1" applyFill="1" applyBorder="1" applyAlignment="1">
      <alignment horizontal="right" vertical="top"/>
    </xf>
    <xf numFmtId="38" fontId="8" fillId="0" borderId="0" xfId="0" applyNumberFormat="1" applyFont="1" applyAlignment="1">
      <alignment horizontal="left"/>
    </xf>
    <xf numFmtId="38" fontId="0" fillId="0" borderId="0" xfId="0" applyNumberFormat="1" applyAlignment="1">
      <alignment horizontal="center"/>
    </xf>
    <xf numFmtId="38" fontId="5" fillId="0" borderId="0" xfId="0" applyNumberFormat="1" applyFont="1" applyFill="1" applyAlignment="1">
      <alignment horizontal="right" vertical="top"/>
    </xf>
    <xf numFmtId="38" fontId="0" fillId="0" borderId="0" xfId="0" applyNumberFormat="1" applyBorder="1" applyAlignment="1">
      <alignment horizontal="center"/>
    </xf>
    <xf numFmtId="38" fontId="0" fillId="0" borderId="0" xfId="0" applyNumberFormat="1" applyBorder="1" applyAlignment="1">
      <alignment horizontal="left"/>
    </xf>
    <xf numFmtId="38" fontId="5" fillId="0" borderId="0" xfId="0" applyNumberFormat="1" applyFont="1" applyFill="1" applyBorder="1" applyAlignment="1">
      <alignment vertical="top"/>
    </xf>
    <xf numFmtId="38" fontId="7" fillId="0" borderId="0" xfId="0" applyNumberFormat="1" applyFont="1" applyAlignment="1">
      <alignment horizontal="center"/>
    </xf>
    <xf numFmtId="38" fontId="4" fillId="0" borderId="5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38" fontId="5" fillId="0" borderId="4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9" fontId="4" fillId="0" borderId="10" xfId="2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0" fontId="4" fillId="0" borderId="2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38" fontId="0" fillId="0" borderId="0" xfId="0" applyNumberFormat="1" applyFill="1" applyAlignment="1">
      <alignment horizontal="center"/>
    </xf>
    <xf numFmtId="38" fontId="0" fillId="0" borderId="0" xfId="0" applyNumberFormat="1" applyFill="1" applyAlignment="1">
      <alignment horizontal="left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16" fontId="4" fillId="0" borderId="0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9" fontId="4" fillId="0" borderId="10" xfId="2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165" fontId="5" fillId="0" borderId="0" xfId="2" applyNumberFormat="1" applyFont="1" applyFill="1" applyBorder="1" applyAlignment="1">
      <alignment horizontal="center" vertical="top"/>
    </xf>
    <xf numFmtId="166" fontId="5" fillId="0" borderId="0" xfId="2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10" fillId="0" borderId="0" xfId="1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/>
    </xf>
    <xf numFmtId="164" fontId="10" fillId="0" borderId="0" xfId="1" applyNumberFormat="1" applyFont="1" applyBorder="1" applyAlignment="1">
      <alignment horizontal="left"/>
    </xf>
    <xf numFmtId="164" fontId="10" fillId="0" borderId="0" xfId="1" applyNumberFormat="1" applyFont="1" applyAlignment="1">
      <alignment horizontal="center"/>
    </xf>
    <xf numFmtId="164" fontId="0" fillId="0" borderId="0" xfId="1" applyNumberFormat="1" applyFont="1" applyBorder="1" applyAlignment="1">
      <alignment horizontal="left"/>
    </xf>
    <xf numFmtId="164" fontId="0" fillId="0" borderId="0" xfId="1" applyNumberFormat="1" applyFont="1" applyAlignment="1">
      <alignment horizontal="center"/>
    </xf>
    <xf numFmtId="164" fontId="8" fillId="0" borderId="0" xfId="1" applyNumberFormat="1" applyFont="1" applyBorder="1" applyAlignment="1">
      <alignment horizontal="left"/>
    </xf>
    <xf numFmtId="164" fontId="8" fillId="0" borderId="0" xfId="1" applyNumberFormat="1" applyFont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10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38" fontId="4" fillId="0" borderId="5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top"/>
    </xf>
    <xf numFmtId="38" fontId="4" fillId="0" borderId="10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609600</xdr:rowOff>
    </xdr:from>
    <xdr:to>
      <xdr:col>1</xdr:col>
      <xdr:colOff>2275473</xdr:colOff>
      <xdr:row>2</xdr:row>
      <xdr:rowOff>754528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DD37EB-F382-4E9E-861A-31481D56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744552" y="695325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rightToLeft="1" tabSelected="1" workbookViewId="0">
      <selection activeCell="G26" sqref="G26"/>
    </sheetView>
  </sheetViews>
  <sheetFormatPr defaultRowHeight="12.75" x14ac:dyDescent="0.2"/>
  <cols>
    <col min="1" max="1" width="15.28515625" customWidth="1"/>
    <col min="2" max="2" width="45.42578125" customWidth="1"/>
    <col min="3" max="3" width="17" customWidth="1"/>
  </cols>
  <sheetData>
    <row r="1" spans="1:3" ht="7.35" customHeight="1" x14ac:dyDescent="0.2"/>
    <row r="2" spans="1:3" ht="123.6" customHeight="1" x14ac:dyDescent="0.2">
      <c r="B2" s="110"/>
    </row>
    <row r="3" spans="1:3" ht="123.6" customHeight="1" x14ac:dyDescent="0.2">
      <c r="B3" s="110"/>
    </row>
    <row r="6" spans="1:3" ht="25.5" x14ac:dyDescent="0.2">
      <c r="A6" s="109" t="s">
        <v>0</v>
      </c>
      <c r="B6" s="109"/>
      <c r="C6" s="109"/>
    </row>
    <row r="7" spans="1:3" ht="25.5" x14ac:dyDescent="0.2">
      <c r="A7" s="109" t="s">
        <v>1</v>
      </c>
      <c r="B7" s="109"/>
      <c r="C7" s="109"/>
    </row>
    <row r="8" spans="1:3" ht="25.5" x14ac:dyDescent="0.2">
      <c r="A8" s="109" t="s">
        <v>192</v>
      </c>
      <c r="B8" s="109"/>
      <c r="C8" s="109"/>
    </row>
  </sheetData>
  <mergeCells count="4">
    <mergeCell ref="A6:C6"/>
    <mergeCell ref="A7:C7"/>
    <mergeCell ref="A8:C8"/>
    <mergeCell ref="B2:B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workbookViewId="0">
      <selection activeCell="M9" sqref="M9"/>
    </sheetView>
  </sheetViews>
  <sheetFormatPr defaultRowHeight="12.75" x14ac:dyDescent="0.2"/>
  <cols>
    <col min="1" max="1" width="14.7109375" style="21" customWidth="1"/>
    <col min="2" max="2" width="1.28515625" customWidth="1"/>
    <col min="3" max="3" width="15.85546875" bestFit="1" customWidth="1"/>
    <col min="4" max="4" width="1.28515625" customWidth="1"/>
    <col min="5" max="5" width="11.85546875" bestFit="1" customWidth="1"/>
    <col min="6" max="6" width="1.28515625" customWidth="1"/>
    <col min="7" max="7" width="15.7109375" bestFit="1" customWidth="1"/>
    <col min="8" max="8" width="1.28515625" customWidth="1"/>
    <col min="9" max="9" width="16.42578125" bestFit="1" customWidth="1"/>
    <col min="10" max="10" width="1.28515625" customWidth="1"/>
    <col min="11" max="11" width="13.57031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20.25" customHeight="1" x14ac:dyDescent="0.2"/>
    <row r="5" spans="1:13" ht="24" x14ac:dyDescent="0.2">
      <c r="A5" s="111" t="s">
        <v>185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ht="21" x14ac:dyDescent="0.2">
      <c r="A6" s="113"/>
      <c r="C6" s="112" t="s">
        <v>134</v>
      </c>
      <c r="D6" s="112"/>
      <c r="E6" s="112"/>
      <c r="F6" s="112"/>
      <c r="G6" s="113"/>
      <c r="I6" s="112" t="s">
        <v>135</v>
      </c>
      <c r="J6" s="112"/>
      <c r="K6" s="112"/>
      <c r="L6" s="112"/>
      <c r="M6" s="112"/>
    </row>
    <row r="7" spans="1:13" ht="21" x14ac:dyDescent="0.2">
      <c r="A7" s="113"/>
      <c r="C7" s="11" t="s">
        <v>183</v>
      </c>
      <c r="D7" s="4"/>
      <c r="E7" s="11" t="s">
        <v>162</v>
      </c>
      <c r="F7" s="4"/>
      <c r="G7" s="47" t="s">
        <v>184</v>
      </c>
      <c r="I7" s="11" t="s">
        <v>183</v>
      </c>
      <c r="J7" s="4"/>
      <c r="K7" s="11" t="s">
        <v>162</v>
      </c>
      <c r="L7" s="4"/>
      <c r="M7" s="11" t="s">
        <v>184</v>
      </c>
    </row>
    <row r="8" spans="1:13" ht="18.75" x14ac:dyDescent="0.2">
      <c r="A8" s="32" t="s">
        <v>193</v>
      </c>
      <c r="C8" s="50">
        <v>3265628</v>
      </c>
      <c r="D8" s="49"/>
      <c r="E8" s="48">
        <v>0</v>
      </c>
      <c r="F8" s="49"/>
      <c r="G8" s="51">
        <f>C8+E8</f>
        <v>3265628</v>
      </c>
      <c r="H8" s="49"/>
      <c r="I8" s="50">
        <v>37691358</v>
      </c>
      <c r="J8" s="49"/>
      <c r="K8" s="48">
        <v>0</v>
      </c>
      <c r="L8" s="49"/>
      <c r="M8" s="50">
        <f>I8+K8</f>
        <v>37691358</v>
      </c>
    </row>
    <row r="9" spans="1:13" ht="18.75" x14ac:dyDescent="0.2">
      <c r="A9" s="32" t="s">
        <v>194</v>
      </c>
      <c r="C9" s="53">
        <v>1929955</v>
      </c>
      <c r="D9" s="49"/>
      <c r="E9" s="52">
        <v>0</v>
      </c>
      <c r="F9" s="49"/>
      <c r="G9" s="51">
        <f t="shared" ref="G9:G11" si="0">C9+E9</f>
        <v>1929955</v>
      </c>
      <c r="H9" s="49"/>
      <c r="I9" s="53">
        <v>10050326</v>
      </c>
      <c r="J9" s="49"/>
      <c r="K9" s="52">
        <v>0</v>
      </c>
      <c r="L9" s="49"/>
      <c r="M9" s="53">
        <f>I9+K9</f>
        <v>10050326</v>
      </c>
    </row>
    <row r="10" spans="1:13" ht="18.75" x14ac:dyDescent="0.2">
      <c r="A10" s="32" t="s">
        <v>195</v>
      </c>
      <c r="C10" s="53">
        <v>430000</v>
      </c>
      <c r="D10" s="49"/>
      <c r="E10" s="52">
        <v>0</v>
      </c>
      <c r="F10" s="49"/>
      <c r="G10" s="51">
        <f t="shared" si="0"/>
        <v>430000</v>
      </c>
      <c r="H10" s="49"/>
      <c r="I10" s="53">
        <v>430000</v>
      </c>
      <c r="J10" s="49"/>
      <c r="K10" s="52">
        <v>0</v>
      </c>
      <c r="L10" s="49"/>
      <c r="M10" s="53">
        <f>I10+K10</f>
        <v>430000</v>
      </c>
    </row>
    <row r="11" spans="1:13" ht="18.75" x14ac:dyDescent="0.2">
      <c r="A11" s="32" t="s">
        <v>196</v>
      </c>
      <c r="C11" s="53">
        <v>5991933007</v>
      </c>
      <c r="D11" s="49">
        <v>0</v>
      </c>
      <c r="E11" s="52">
        <v>0</v>
      </c>
      <c r="F11" s="49">
        <v>0</v>
      </c>
      <c r="G11" s="51">
        <f t="shared" si="0"/>
        <v>5991933007</v>
      </c>
      <c r="H11" s="49">
        <v>0</v>
      </c>
      <c r="I11" s="53">
        <v>28132856649</v>
      </c>
      <c r="J11" s="49">
        <v>0</v>
      </c>
      <c r="K11" s="53">
        <v>-159684111</v>
      </c>
      <c r="L11" s="49">
        <v>0</v>
      </c>
      <c r="M11" s="53">
        <f>I11+K11</f>
        <v>27973172538</v>
      </c>
    </row>
    <row r="12" spans="1:13" s="17" customFormat="1" ht="21.75" thickBot="1" x14ac:dyDescent="0.25">
      <c r="A12" s="31"/>
      <c r="C12" s="58">
        <f>SUM(C8:C11)</f>
        <v>5997558590</v>
      </c>
      <c r="D12" s="57"/>
      <c r="E12" s="67">
        <f>SUM(E8:E11)</f>
        <v>0</v>
      </c>
      <c r="F12" s="57"/>
      <c r="G12" s="59">
        <f>SUM(G8:G11)</f>
        <v>5997558590</v>
      </c>
      <c r="H12" s="57"/>
      <c r="I12" s="58">
        <f>SUM(I8:I11)</f>
        <v>28181028333</v>
      </c>
      <c r="J12" s="57"/>
      <c r="K12" s="58">
        <f>SUM(K8:K11)</f>
        <v>-159684111</v>
      </c>
      <c r="L12" s="57"/>
      <c r="M12" s="58">
        <f>SUM(M8:M11)</f>
        <v>28021344222</v>
      </c>
    </row>
    <row r="13" spans="1:13" ht="13.5" thickTop="1" x14ac:dyDescent="0.2"/>
    <row r="14" spans="1:13" x14ac:dyDescent="0.2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s="28" customFormat="1" x14ac:dyDescent="0.2">
      <c r="A15" s="99"/>
      <c r="C15" s="27">
        <v>5997558590</v>
      </c>
      <c r="I15" s="27">
        <v>28181028333</v>
      </c>
      <c r="K15" s="28">
        <v>-159684111</v>
      </c>
    </row>
    <row r="16" spans="1:13" s="28" customFormat="1" x14ac:dyDescent="0.2">
      <c r="A16" s="99"/>
    </row>
    <row r="17" spans="1:13" s="28" customFormat="1" x14ac:dyDescent="0.2">
      <c r="A17" s="99"/>
      <c r="C17" s="27"/>
      <c r="D17" s="27"/>
      <c r="E17" s="27"/>
      <c r="F17" s="27"/>
      <c r="G17" s="27"/>
      <c r="H17" s="27"/>
      <c r="I17" s="27">
        <f>I12-I15</f>
        <v>0</v>
      </c>
      <c r="J17" s="27"/>
      <c r="K17" s="27">
        <f>-K12+K15</f>
        <v>0</v>
      </c>
      <c r="L17" s="27"/>
      <c r="M17" s="27"/>
    </row>
    <row r="18" spans="1:13" s="28" customFormat="1" x14ac:dyDescent="0.2">
      <c r="A18" s="99"/>
      <c r="C18" s="60">
        <f>C12-C15</f>
        <v>0</v>
      </c>
    </row>
    <row r="19" spans="1:13" s="28" customFormat="1" x14ac:dyDescent="0.2">
      <c r="A19" s="99"/>
    </row>
    <row r="20" spans="1:13" s="28" customFormat="1" x14ac:dyDescent="0.2">
      <c r="A20" s="99"/>
    </row>
    <row r="21" spans="1:13" s="28" customFormat="1" x14ac:dyDescent="0.2">
      <c r="A21" s="99"/>
    </row>
    <row r="22" spans="1:13" s="28" customFormat="1" x14ac:dyDescent="0.2">
      <c r="A22" s="99"/>
    </row>
    <row r="23" spans="1:13" s="28" customFormat="1" x14ac:dyDescent="0.2">
      <c r="A23" s="99"/>
    </row>
    <row r="24" spans="1:13" s="28" customFormat="1" x14ac:dyDescent="0.2">
      <c r="A24" s="9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1"/>
  <sheetViews>
    <sheetView rightToLeft="1" workbookViewId="0">
      <selection activeCell="Q46" sqref="Q46:R46"/>
    </sheetView>
  </sheetViews>
  <sheetFormatPr defaultRowHeight="12.75" x14ac:dyDescent="0.2"/>
  <cols>
    <col min="1" max="1" width="27.5703125" style="21" bestFit="1" customWidth="1"/>
    <col min="2" max="2" width="1.28515625" customWidth="1"/>
    <col min="3" max="3" width="8.5703125" style="12" customWidth="1"/>
    <col min="4" max="4" width="1.28515625" style="12" customWidth="1"/>
    <col min="5" max="5" width="15.5703125" style="12" bestFit="1" customWidth="1"/>
    <col min="6" max="6" width="1.28515625" style="12" customWidth="1"/>
    <col min="7" max="7" width="11.28515625" style="12" bestFit="1" customWidth="1"/>
    <col min="8" max="8" width="1.28515625" customWidth="1"/>
    <col min="9" max="9" width="15.140625" customWidth="1"/>
    <col min="10" max="10" width="1.28515625" customWidth="1"/>
    <col min="11" max="11" width="12.140625" style="12" bestFit="1" customWidth="1"/>
    <col min="12" max="12" width="1.28515625" customWidth="1"/>
    <col min="13" max="13" width="18.285156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5" spans="1:18" ht="24" x14ac:dyDescent="0.2">
      <c r="A5" s="111" t="s">
        <v>186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21" x14ac:dyDescent="0.2">
      <c r="A6" s="113"/>
      <c r="C6" s="112" t="s">
        <v>134</v>
      </c>
      <c r="D6" s="112"/>
      <c r="E6" s="112"/>
      <c r="F6" s="112"/>
      <c r="G6" s="112"/>
      <c r="H6" s="112"/>
      <c r="I6" s="112"/>
      <c r="K6" s="112" t="s">
        <v>135</v>
      </c>
      <c r="L6" s="112"/>
      <c r="M6" s="112"/>
      <c r="N6" s="112"/>
      <c r="O6" s="112"/>
      <c r="P6" s="112"/>
      <c r="Q6" s="112"/>
      <c r="R6" s="112"/>
    </row>
    <row r="7" spans="1:18" ht="42" customHeight="1" x14ac:dyDescent="0.2">
      <c r="A7" s="113"/>
      <c r="C7" s="11" t="s">
        <v>12</v>
      </c>
      <c r="D7" s="13"/>
      <c r="E7" s="11" t="s">
        <v>187</v>
      </c>
      <c r="F7" s="13"/>
      <c r="G7" s="11" t="s">
        <v>188</v>
      </c>
      <c r="H7" s="4"/>
      <c r="I7" s="11" t="s">
        <v>189</v>
      </c>
      <c r="K7" s="11" t="s">
        <v>12</v>
      </c>
      <c r="L7" s="4"/>
      <c r="M7" s="11" t="s">
        <v>187</v>
      </c>
      <c r="N7" s="4"/>
      <c r="O7" s="11" t="s">
        <v>188</v>
      </c>
      <c r="P7" s="4"/>
      <c r="Q7" s="129" t="s">
        <v>189</v>
      </c>
      <c r="R7" s="129"/>
    </row>
    <row r="8" spans="1:18" ht="18.75" x14ac:dyDescent="0.2">
      <c r="A8" s="32" t="s">
        <v>139</v>
      </c>
      <c r="C8" s="52">
        <v>0</v>
      </c>
      <c r="D8" s="61"/>
      <c r="E8" s="52">
        <v>0</v>
      </c>
      <c r="F8" s="61"/>
      <c r="G8" s="52">
        <v>0</v>
      </c>
      <c r="H8" s="49"/>
      <c r="I8" s="52">
        <v>0</v>
      </c>
      <c r="J8" s="49"/>
      <c r="K8" s="52">
        <v>13404</v>
      </c>
      <c r="L8" s="49"/>
      <c r="M8" s="53">
        <v>846569644</v>
      </c>
      <c r="N8" s="49"/>
      <c r="O8" s="53">
        <v>605167612</v>
      </c>
      <c r="P8" s="49"/>
      <c r="Q8" s="125">
        <f>M8-O8</f>
        <v>241402032</v>
      </c>
      <c r="R8" s="125"/>
    </row>
    <row r="9" spans="1:18" ht="18.75" x14ac:dyDescent="0.2">
      <c r="A9" s="32" t="s">
        <v>48</v>
      </c>
      <c r="C9" s="52">
        <v>0</v>
      </c>
      <c r="D9" s="61"/>
      <c r="E9" s="52">
        <v>0</v>
      </c>
      <c r="F9" s="61"/>
      <c r="G9" s="52">
        <v>0</v>
      </c>
      <c r="H9" s="49"/>
      <c r="I9" s="52">
        <v>0</v>
      </c>
      <c r="J9" s="49"/>
      <c r="K9" s="52">
        <v>178052</v>
      </c>
      <c r="L9" s="49"/>
      <c r="M9" s="53">
        <v>6339535057</v>
      </c>
      <c r="N9" s="49"/>
      <c r="O9" s="53">
        <v>6777278237</v>
      </c>
      <c r="P9" s="49"/>
      <c r="Q9" s="125">
        <f t="shared" ref="Q9:Q45" si="0">M9-O9</f>
        <v>-437743180</v>
      </c>
      <c r="R9" s="125"/>
    </row>
    <row r="10" spans="1:18" ht="18.75" x14ac:dyDescent="0.2">
      <c r="A10" s="32" t="s">
        <v>51</v>
      </c>
      <c r="C10" s="52">
        <v>0</v>
      </c>
      <c r="D10" s="61"/>
      <c r="E10" s="52">
        <v>0</v>
      </c>
      <c r="F10" s="61"/>
      <c r="G10" s="52">
        <v>0</v>
      </c>
      <c r="H10" s="49"/>
      <c r="I10" s="52">
        <v>0</v>
      </c>
      <c r="J10" s="49"/>
      <c r="K10" s="52">
        <v>44172</v>
      </c>
      <c r="L10" s="49"/>
      <c r="M10" s="53">
        <v>6173533064</v>
      </c>
      <c r="N10" s="49"/>
      <c r="O10" s="53">
        <v>6070092917</v>
      </c>
      <c r="P10" s="49"/>
      <c r="Q10" s="125">
        <f t="shared" si="0"/>
        <v>103440147</v>
      </c>
      <c r="R10" s="125"/>
    </row>
    <row r="11" spans="1:18" ht="18.75" x14ac:dyDescent="0.2">
      <c r="A11" s="32" t="s">
        <v>27</v>
      </c>
      <c r="C11" s="52">
        <v>0</v>
      </c>
      <c r="D11" s="61"/>
      <c r="E11" s="52">
        <v>0</v>
      </c>
      <c r="F11" s="61"/>
      <c r="G11" s="52">
        <v>0</v>
      </c>
      <c r="H11" s="49"/>
      <c r="I11" s="52">
        <v>0</v>
      </c>
      <c r="J11" s="49"/>
      <c r="K11" s="52">
        <v>1000000</v>
      </c>
      <c r="L11" s="49"/>
      <c r="M11" s="53">
        <v>7966511560</v>
      </c>
      <c r="N11" s="49"/>
      <c r="O11" s="53">
        <v>6531494490</v>
      </c>
      <c r="P11" s="49"/>
      <c r="Q11" s="125">
        <f t="shared" si="0"/>
        <v>1435017070</v>
      </c>
      <c r="R11" s="125"/>
    </row>
    <row r="12" spans="1:18" ht="18.75" x14ac:dyDescent="0.2">
      <c r="A12" s="32" t="s">
        <v>22</v>
      </c>
      <c r="C12" s="52">
        <v>0</v>
      </c>
      <c r="D12" s="61"/>
      <c r="E12" s="52">
        <v>0</v>
      </c>
      <c r="F12" s="61"/>
      <c r="G12" s="52">
        <v>0</v>
      </c>
      <c r="H12" s="49"/>
      <c r="I12" s="52">
        <v>0</v>
      </c>
      <c r="J12" s="49"/>
      <c r="K12" s="52">
        <v>18000000</v>
      </c>
      <c r="L12" s="49"/>
      <c r="M12" s="53">
        <v>26183667641</v>
      </c>
      <c r="N12" s="49"/>
      <c r="O12" s="53">
        <v>26380490174</v>
      </c>
      <c r="P12" s="49"/>
      <c r="Q12" s="125">
        <f t="shared" si="0"/>
        <v>-196822533</v>
      </c>
      <c r="R12" s="125"/>
    </row>
    <row r="13" spans="1:18" ht="18.75" x14ac:dyDescent="0.2">
      <c r="A13" s="32" t="s">
        <v>21</v>
      </c>
      <c r="C13" s="52">
        <v>0</v>
      </c>
      <c r="D13" s="61"/>
      <c r="E13" s="52">
        <v>0</v>
      </c>
      <c r="F13" s="61"/>
      <c r="G13" s="52">
        <v>0</v>
      </c>
      <c r="H13" s="49"/>
      <c r="I13" s="52">
        <v>0</v>
      </c>
      <c r="J13" s="49"/>
      <c r="K13" s="52">
        <v>25709479</v>
      </c>
      <c r="L13" s="49"/>
      <c r="M13" s="53">
        <v>15728941589</v>
      </c>
      <c r="N13" s="49"/>
      <c r="O13" s="53">
        <v>17015669533</v>
      </c>
      <c r="P13" s="49"/>
      <c r="Q13" s="125">
        <f t="shared" si="0"/>
        <v>-1286727944</v>
      </c>
      <c r="R13" s="125"/>
    </row>
    <row r="14" spans="1:18" ht="18.75" x14ac:dyDescent="0.2">
      <c r="A14" s="32" t="s">
        <v>50</v>
      </c>
      <c r="C14" s="52">
        <v>0</v>
      </c>
      <c r="D14" s="61"/>
      <c r="E14" s="52">
        <v>0</v>
      </c>
      <c r="F14" s="61"/>
      <c r="G14" s="52">
        <v>0</v>
      </c>
      <c r="H14" s="49"/>
      <c r="I14" s="52">
        <v>0</v>
      </c>
      <c r="J14" s="49"/>
      <c r="K14" s="52">
        <v>250000</v>
      </c>
      <c r="L14" s="49"/>
      <c r="M14" s="53">
        <v>3336507889</v>
      </c>
      <c r="N14" s="49"/>
      <c r="O14" s="53">
        <v>3316662470</v>
      </c>
      <c r="P14" s="49"/>
      <c r="Q14" s="125">
        <f t="shared" si="0"/>
        <v>19845419</v>
      </c>
      <c r="R14" s="125"/>
    </row>
    <row r="15" spans="1:18" ht="18.75" x14ac:dyDescent="0.2">
      <c r="A15" s="32" t="s">
        <v>140</v>
      </c>
      <c r="C15" s="52">
        <v>0</v>
      </c>
      <c r="D15" s="61"/>
      <c r="E15" s="52">
        <v>0</v>
      </c>
      <c r="F15" s="61"/>
      <c r="G15" s="52">
        <v>0</v>
      </c>
      <c r="H15" s="49"/>
      <c r="I15" s="52">
        <v>0</v>
      </c>
      <c r="J15" s="49"/>
      <c r="K15" s="52">
        <v>4400000</v>
      </c>
      <c r="L15" s="49"/>
      <c r="M15" s="53">
        <v>19655678121</v>
      </c>
      <c r="N15" s="49"/>
      <c r="O15" s="53">
        <v>19226282657</v>
      </c>
      <c r="P15" s="49"/>
      <c r="Q15" s="125">
        <f t="shared" si="0"/>
        <v>429395464</v>
      </c>
      <c r="R15" s="125"/>
    </row>
    <row r="16" spans="1:18" ht="18.75" x14ac:dyDescent="0.2">
      <c r="A16" s="32" t="s">
        <v>28</v>
      </c>
      <c r="C16" s="52">
        <v>0</v>
      </c>
      <c r="D16" s="61"/>
      <c r="E16" s="52">
        <v>0</v>
      </c>
      <c r="F16" s="61"/>
      <c r="G16" s="52">
        <v>0</v>
      </c>
      <c r="H16" s="49"/>
      <c r="I16" s="52">
        <v>0</v>
      </c>
      <c r="J16" s="49"/>
      <c r="K16" s="52">
        <v>800000</v>
      </c>
      <c r="L16" s="49"/>
      <c r="M16" s="53">
        <v>7207849331</v>
      </c>
      <c r="N16" s="49"/>
      <c r="O16" s="53">
        <v>5598875746</v>
      </c>
      <c r="P16" s="49"/>
      <c r="Q16" s="125">
        <f t="shared" si="0"/>
        <v>1608973585</v>
      </c>
      <c r="R16" s="125"/>
    </row>
    <row r="17" spans="1:18" ht="18.75" x14ac:dyDescent="0.2">
      <c r="A17" s="32" t="s">
        <v>64</v>
      </c>
      <c r="C17" s="52">
        <v>0</v>
      </c>
      <c r="D17" s="61"/>
      <c r="E17" s="52">
        <v>0</v>
      </c>
      <c r="F17" s="61"/>
      <c r="G17" s="52">
        <v>0</v>
      </c>
      <c r="H17" s="49"/>
      <c r="I17" s="52">
        <v>0</v>
      </c>
      <c r="J17" s="49"/>
      <c r="K17" s="52">
        <v>1256500</v>
      </c>
      <c r="L17" s="49"/>
      <c r="M17" s="53">
        <v>9644011038</v>
      </c>
      <c r="N17" s="49"/>
      <c r="O17" s="53">
        <v>7911683326</v>
      </c>
      <c r="P17" s="49"/>
      <c r="Q17" s="125">
        <f t="shared" si="0"/>
        <v>1732327712</v>
      </c>
      <c r="R17" s="125"/>
    </row>
    <row r="18" spans="1:18" ht="18.75" x14ac:dyDescent="0.2">
      <c r="A18" s="32" t="s">
        <v>61</v>
      </c>
      <c r="C18" s="52">
        <v>0</v>
      </c>
      <c r="D18" s="61"/>
      <c r="E18" s="52">
        <v>0</v>
      </c>
      <c r="F18" s="61"/>
      <c r="G18" s="52">
        <v>0</v>
      </c>
      <c r="H18" s="49"/>
      <c r="I18" s="52">
        <v>0</v>
      </c>
      <c r="J18" s="49"/>
      <c r="K18" s="52">
        <v>425000</v>
      </c>
      <c r="L18" s="49"/>
      <c r="M18" s="53">
        <v>5419034725</v>
      </c>
      <c r="N18" s="49"/>
      <c r="O18" s="53">
        <v>3591290645</v>
      </c>
      <c r="P18" s="49"/>
      <c r="Q18" s="125">
        <f t="shared" si="0"/>
        <v>1827744080</v>
      </c>
      <c r="R18" s="125"/>
    </row>
    <row r="19" spans="1:18" ht="18.75" x14ac:dyDescent="0.2">
      <c r="A19" s="32" t="s">
        <v>141</v>
      </c>
      <c r="C19" s="52">
        <v>0</v>
      </c>
      <c r="D19" s="61"/>
      <c r="E19" s="52">
        <v>0</v>
      </c>
      <c r="F19" s="61"/>
      <c r="G19" s="52">
        <v>0</v>
      </c>
      <c r="H19" s="49"/>
      <c r="I19" s="52">
        <v>0</v>
      </c>
      <c r="J19" s="49"/>
      <c r="K19" s="52">
        <v>633</v>
      </c>
      <c r="L19" s="49"/>
      <c r="M19" s="53">
        <v>41819351</v>
      </c>
      <c r="N19" s="49"/>
      <c r="O19" s="53">
        <v>37246739</v>
      </c>
      <c r="P19" s="49"/>
      <c r="Q19" s="125">
        <f t="shared" si="0"/>
        <v>4572612</v>
      </c>
      <c r="R19" s="125"/>
    </row>
    <row r="20" spans="1:18" ht="18.75" x14ac:dyDescent="0.2">
      <c r="A20" s="32" t="s">
        <v>65</v>
      </c>
      <c r="C20" s="52">
        <v>0</v>
      </c>
      <c r="D20" s="61"/>
      <c r="E20" s="52">
        <v>0</v>
      </c>
      <c r="F20" s="61"/>
      <c r="G20" s="52">
        <v>0</v>
      </c>
      <c r="H20" s="49"/>
      <c r="I20" s="52">
        <v>0</v>
      </c>
      <c r="J20" s="49"/>
      <c r="K20" s="52">
        <v>200000</v>
      </c>
      <c r="L20" s="49"/>
      <c r="M20" s="53">
        <v>2802170494</v>
      </c>
      <c r="N20" s="49"/>
      <c r="O20" s="53">
        <v>2324186262</v>
      </c>
      <c r="P20" s="49"/>
      <c r="Q20" s="125">
        <f t="shared" si="0"/>
        <v>477984232</v>
      </c>
      <c r="R20" s="125"/>
    </row>
    <row r="21" spans="1:18" ht="18.75" x14ac:dyDescent="0.2">
      <c r="A21" s="32" t="s">
        <v>142</v>
      </c>
      <c r="C21" s="52">
        <v>0</v>
      </c>
      <c r="D21" s="61"/>
      <c r="E21" s="52">
        <v>0</v>
      </c>
      <c r="F21" s="61"/>
      <c r="G21" s="52">
        <v>0</v>
      </c>
      <c r="H21" s="49"/>
      <c r="I21" s="52">
        <v>0</v>
      </c>
      <c r="J21" s="49"/>
      <c r="K21" s="52">
        <v>200000</v>
      </c>
      <c r="L21" s="49"/>
      <c r="M21" s="53">
        <v>2929984988</v>
      </c>
      <c r="N21" s="49"/>
      <c r="O21" s="53">
        <v>2820031340</v>
      </c>
      <c r="P21" s="49"/>
      <c r="Q21" s="125">
        <f t="shared" si="0"/>
        <v>109953648</v>
      </c>
      <c r="R21" s="125"/>
    </row>
    <row r="22" spans="1:18" ht="18.75" x14ac:dyDescent="0.2">
      <c r="A22" s="32" t="s">
        <v>143</v>
      </c>
      <c r="C22" s="52">
        <v>0</v>
      </c>
      <c r="D22" s="61"/>
      <c r="E22" s="52">
        <v>0</v>
      </c>
      <c r="F22" s="61"/>
      <c r="G22" s="52">
        <v>0</v>
      </c>
      <c r="H22" s="49"/>
      <c r="I22" s="52">
        <v>0</v>
      </c>
      <c r="J22" s="49"/>
      <c r="K22" s="52">
        <v>400000</v>
      </c>
      <c r="L22" s="49"/>
      <c r="M22" s="53">
        <v>2229766828</v>
      </c>
      <c r="N22" s="49"/>
      <c r="O22" s="53">
        <v>2381448000</v>
      </c>
      <c r="P22" s="49"/>
      <c r="Q22" s="125">
        <f t="shared" si="0"/>
        <v>-151681172</v>
      </c>
      <c r="R22" s="125"/>
    </row>
    <row r="23" spans="1:18" ht="18.75" x14ac:dyDescent="0.2">
      <c r="A23" s="32" t="s">
        <v>70</v>
      </c>
      <c r="C23" s="52">
        <v>0</v>
      </c>
      <c r="D23" s="61"/>
      <c r="E23" s="52">
        <v>0</v>
      </c>
      <c r="F23" s="61"/>
      <c r="G23" s="52">
        <v>0</v>
      </c>
      <c r="H23" s="49"/>
      <c r="I23" s="52">
        <v>0</v>
      </c>
      <c r="J23" s="49"/>
      <c r="K23" s="52">
        <v>257500</v>
      </c>
      <c r="L23" s="49"/>
      <c r="M23" s="53">
        <v>5168183150</v>
      </c>
      <c r="N23" s="49"/>
      <c r="O23" s="53">
        <v>5176622893</v>
      </c>
      <c r="P23" s="49"/>
      <c r="Q23" s="125">
        <f t="shared" si="0"/>
        <v>-8439743</v>
      </c>
      <c r="R23" s="125"/>
    </row>
    <row r="24" spans="1:18" ht="18.75" x14ac:dyDescent="0.2">
      <c r="A24" s="32" t="s">
        <v>144</v>
      </c>
      <c r="C24" s="52">
        <v>0</v>
      </c>
      <c r="D24" s="61"/>
      <c r="E24" s="52">
        <v>0</v>
      </c>
      <c r="F24" s="61"/>
      <c r="G24" s="52">
        <v>0</v>
      </c>
      <c r="H24" s="49"/>
      <c r="I24" s="52">
        <v>0</v>
      </c>
      <c r="J24" s="49"/>
      <c r="K24" s="52">
        <v>1750000</v>
      </c>
      <c r="L24" s="49"/>
      <c r="M24" s="53">
        <v>6508800489</v>
      </c>
      <c r="N24" s="49"/>
      <c r="O24" s="53">
        <v>6534346017</v>
      </c>
      <c r="P24" s="49"/>
      <c r="Q24" s="125">
        <f t="shared" si="0"/>
        <v>-25545528</v>
      </c>
      <c r="R24" s="125"/>
    </row>
    <row r="25" spans="1:18" ht="18.75" x14ac:dyDescent="0.2">
      <c r="A25" s="32" t="s">
        <v>49</v>
      </c>
      <c r="C25" s="52">
        <v>0</v>
      </c>
      <c r="D25" s="61"/>
      <c r="E25" s="52">
        <v>0</v>
      </c>
      <c r="F25" s="61"/>
      <c r="G25" s="52">
        <v>0</v>
      </c>
      <c r="H25" s="49"/>
      <c r="I25" s="52">
        <v>0</v>
      </c>
      <c r="J25" s="49"/>
      <c r="K25" s="52">
        <v>688896</v>
      </c>
      <c r="L25" s="49"/>
      <c r="M25" s="53">
        <v>23268750235</v>
      </c>
      <c r="N25" s="49"/>
      <c r="O25" s="53">
        <v>21532481265</v>
      </c>
      <c r="P25" s="49"/>
      <c r="Q25" s="125">
        <f t="shared" si="0"/>
        <v>1736268970</v>
      </c>
      <c r="R25" s="125"/>
    </row>
    <row r="26" spans="1:18" ht="18.75" x14ac:dyDescent="0.2">
      <c r="A26" s="32" t="s">
        <v>54</v>
      </c>
      <c r="C26" s="52">
        <v>0</v>
      </c>
      <c r="D26" s="61"/>
      <c r="E26" s="52">
        <v>0</v>
      </c>
      <c r="F26" s="61"/>
      <c r="G26" s="52">
        <v>0</v>
      </c>
      <c r="H26" s="49"/>
      <c r="I26" s="52">
        <v>0</v>
      </c>
      <c r="J26" s="49"/>
      <c r="K26" s="52">
        <v>200000</v>
      </c>
      <c r="L26" s="49"/>
      <c r="M26" s="53">
        <v>4506890461</v>
      </c>
      <c r="N26" s="49"/>
      <c r="O26" s="53">
        <v>3937327365</v>
      </c>
      <c r="P26" s="49"/>
      <c r="Q26" s="125">
        <f t="shared" si="0"/>
        <v>569563096</v>
      </c>
      <c r="R26" s="125"/>
    </row>
    <row r="27" spans="1:18" ht="18.75" x14ac:dyDescent="0.2">
      <c r="A27" s="32" t="s">
        <v>145</v>
      </c>
      <c r="C27" s="52">
        <v>0</v>
      </c>
      <c r="D27" s="61"/>
      <c r="E27" s="52">
        <v>0</v>
      </c>
      <c r="F27" s="61"/>
      <c r="G27" s="52">
        <v>0</v>
      </c>
      <c r="H27" s="49"/>
      <c r="I27" s="52">
        <v>0</v>
      </c>
      <c r="J27" s="49"/>
      <c r="K27" s="52">
        <v>245000</v>
      </c>
      <c r="L27" s="49"/>
      <c r="M27" s="53">
        <v>2601632313</v>
      </c>
      <c r="N27" s="49"/>
      <c r="O27" s="53">
        <v>2377578147</v>
      </c>
      <c r="P27" s="49"/>
      <c r="Q27" s="125">
        <f t="shared" si="0"/>
        <v>224054166</v>
      </c>
      <c r="R27" s="125"/>
    </row>
    <row r="28" spans="1:18" ht="18.75" x14ac:dyDescent="0.2">
      <c r="A28" s="32" t="s">
        <v>76</v>
      </c>
      <c r="C28" s="52">
        <v>0</v>
      </c>
      <c r="D28" s="61"/>
      <c r="E28" s="52">
        <v>0</v>
      </c>
      <c r="F28" s="61"/>
      <c r="G28" s="52">
        <v>0</v>
      </c>
      <c r="H28" s="49"/>
      <c r="I28" s="52">
        <v>0</v>
      </c>
      <c r="J28" s="49"/>
      <c r="K28" s="52">
        <v>1000000</v>
      </c>
      <c r="L28" s="49"/>
      <c r="M28" s="53">
        <v>7382488831</v>
      </c>
      <c r="N28" s="49"/>
      <c r="O28" s="53">
        <v>6975658100</v>
      </c>
      <c r="P28" s="49"/>
      <c r="Q28" s="125">
        <f t="shared" si="0"/>
        <v>406830731</v>
      </c>
      <c r="R28" s="125"/>
    </row>
    <row r="29" spans="1:18" ht="18.75" x14ac:dyDescent="0.2">
      <c r="A29" s="32" t="s">
        <v>146</v>
      </c>
      <c r="C29" s="52">
        <v>0</v>
      </c>
      <c r="D29" s="61"/>
      <c r="E29" s="52">
        <v>0</v>
      </c>
      <c r="F29" s="61"/>
      <c r="G29" s="52">
        <v>0</v>
      </c>
      <c r="H29" s="49"/>
      <c r="I29" s="52">
        <v>0</v>
      </c>
      <c r="J29" s="49"/>
      <c r="K29" s="52">
        <v>200000</v>
      </c>
      <c r="L29" s="49"/>
      <c r="M29" s="53">
        <v>11867549219</v>
      </c>
      <c r="N29" s="49"/>
      <c r="O29" s="53">
        <v>9276646631</v>
      </c>
      <c r="P29" s="49"/>
      <c r="Q29" s="125">
        <f t="shared" si="0"/>
        <v>2590902588</v>
      </c>
      <c r="R29" s="125"/>
    </row>
    <row r="30" spans="1:18" ht="18.75" x14ac:dyDescent="0.2">
      <c r="A30" s="32" t="s">
        <v>147</v>
      </c>
      <c r="C30" s="52">
        <v>0</v>
      </c>
      <c r="D30" s="61"/>
      <c r="E30" s="52">
        <v>0</v>
      </c>
      <c r="F30" s="61"/>
      <c r="G30" s="52">
        <v>0</v>
      </c>
      <c r="H30" s="49"/>
      <c r="I30" s="52">
        <v>0</v>
      </c>
      <c r="J30" s="49"/>
      <c r="K30" s="52">
        <v>2500000</v>
      </c>
      <c r="L30" s="49"/>
      <c r="M30" s="53">
        <v>12176410074</v>
      </c>
      <c r="N30" s="49"/>
      <c r="O30" s="53">
        <v>11101997033</v>
      </c>
      <c r="P30" s="49"/>
      <c r="Q30" s="125">
        <f t="shared" si="0"/>
        <v>1074413041</v>
      </c>
      <c r="R30" s="125"/>
    </row>
    <row r="31" spans="1:18" ht="18.75" x14ac:dyDescent="0.2">
      <c r="A31" s="32" t="s">
        <v>148</v>
      </c>
      <c r="C31" s="52">
        <v>0</v>
      </c>
      <c r="D31" s="61"/>
      <c r="E31" s="52">
        <v>0</v>
      </c>
      <c r="F31" s="61"/>
      <c r="G31" s="52">
        <v>0</v>
      </c>
      <c r="H31" s="49"/>
      <c r="I31" s="52">
        <v>0</v>
      </c>
      <c r="J31" s="49"/>
      <c r="K31" s="52">
        <v>50000</v>
      </c>
      <c r="L31" s="49"/>
      <c r="M31" s="53">
        <v>28584333070</v>
      </c>
      <c r="N31" s="49"/>
      <c r="O31" s="53">
        <v>19595347960</v>
      </c>
      <c r="P31" s="49"/>
      <c r="Q31" s="125">
        <f t="shared" si="0"/>
        <v>8988985110</v>
      </c>
      <c r="R31" s="125"/>
    </row>
    <row r="32" spans="1:18" ht="18.75" x14ac:dyDescent="0.2">
      <c r="A32" s="32" t="s">
        <v>34</v>
      </c>
      <c r="C32" s="52">
        <v>0</v>
      </c>
      <c r="D32" s="61"/>
      <c r="E32" s="52">
        <v>0</v>
      </c>
      <c r="F32" s="61"/>
      <c r="G32" s="52">
        <v>0</v>
      </c>
      <c r="H32" s="49"/>
      <c r="I32" s="52">
        <v>0</v>
      </c>
      <c r="J32" s="49"/>
      <c r="K32" s="52">
        <v>1000000</v>
      </c>
      <c r="L32" s="49"/>
      <c r="M32" s="53">
        <v>9821517796</v>
      </c>
      <c r="N32" s="49"/>
      <c r="O32" s="53">
        <v>8047309749</v>
      </c>
      <c r="P32" s="49"/>
      <c r="Q32" s="125">
        <f t="shared" si="0"/>
        <v>1774208047</v>
      </c>
      <c r="R32" s="125"/>
    </row>
    <row r="33" spans="1:18" ht="18.75" x14ac:dyDescent="0.2">
      <c r="A33" s="32" t="s">
        <v>101</v>
      </c>
      <c r="C33" s="52">
        <v>0</v>
      </c>
      <c r="D33" s="61"/>
      <c r="E33" s="52">
        <v>0</v>
      </c>
      <c r="F33" s="61"/>
      <c r="G33" s="52">
        <v>0</v>
      </c>
      <c r="H33" s="49"/>
      <c r="I33" s="52">
        <v>0</v>
      </c>
      <c r="J33" s="49"/>
      <c r="K33" s="52">
        <v>50000</v>
      </c>
      <c r="L33" s="49"/>
      <c r="M33" s="53">
        <v>1574849525</v>
      </c>
      <c r="N33" s="49"/>
      <c r="O33" s="53">
        <v>1706704400</v>
      </c>
      <c r="P33" s="49"/>
      <c r="Q33" s="125">
        <f t="shared" si="0"/>
        <v>-131854875</v>
      </c>
      <c r="R33" s="125"/>
    </row>
    <row r="34" spans="1:18" ht="18.75" x14ac:dyDescent="0.2">
      <c r="A34" s="32" t="s">
        <v>55</v>
      </c>
      <c r="C34" s="52">
        <v>0</v>
      </c>
      <c r="D34" s="61"/>
      <c r="E34" s="52">
        <v>0</v>
      </c>
      <c r="F34" s="61"/>
      <c r="G34" s="52">
        <v>0</v>
      </c>
      <c r="H34" s="49"/>
      <c r="I34" s="52">
        <v>0</v>
      </c>
      <c r="J34" s="49"/>
      <c r="K34" s="52">
        <v>2039294</v>
      </c>
      <c r="L34" s="49"/>
      <c r="M34" s="53">
        <v>5126305361</v>
      </c>
      <c r="N34" s="49"/>
      <c r="O34" s="53">
        <v>6017978997</v>
      </c>
      <c r="P34" s="49"/>
      <c r="Q34" s="125">
        <f t="shared" si="0"/>
        <v>-891673636</v>
      </c>
      <c r="R34" s="125"/>
    </row>
    <row r="35" spans="1:18" ht="18.75" x14ac:dyDescent="0.2">
      <c r="A35" s="32" t="s">
        <v>149</v>
      </c>
      <c r="C35" s="52">
        <v>0</v>
      </c>
      <c r="D35" s="61"/>
      <c r="E35" s="52">
        <v>0</v>
      </c>
      <c r="F35" s="61"/>
      <c r="G35" s="52">
        <v>0</v>
      </c>
      <c r="H35" s="49"/>
      <c r="I35" s="52">
        <v>0</v>
      </c>
      <c r="J35" s="49"/>
      <c r="K35" s="52">
        <v>15000</v>
      </c>
      <c r="L35" s="49"/>
      <c r="M35" s="53">
        <v>572879203</v>
      </c>
      <c r="N35" s="49"/>
      <c r="O35" s="53">
        <v>472997299</v>
      </c>
      <c r="P35" s="49"/>
      <c r="Q35" s="125">
        <f>M35-O35</f>
        <v>99881904</v>
      </c>
      <c r="R35" s="125"/>
    </row>
    <row r="36" spans="1:18" ht="18.75" x14ac:dyDescent="0.2">
      <c r="A36" s="32" t="s">
        <v>150</v>
      </c>
      <c r="C36" s="52">
        <v>0</v>
      </c>
      <c r="D36" s="61"/>
      <c r="E36" s="52">
        <v>0</v>
      </c>
      <c r="F36" s="61"/>
      <c r="G36" s="52">
        <v>0</v>
      </c>
      <c r="H36" s="49"/>
      <c r="I36" s="52">
        <v>0</v>
      </c>
      <c r="J36" s="49"/>
      <c r="K36" s="52">
        <v>1440000</v>
      </c>
      <c r="L36" s="49"/>
      <c r="M36" s="53">
        <v>8020531876</v>
      </c>
      <c r="N36" s="49"/>
      <c r="O36" s="53">
        <v>7687314144</v>
      </c>
      <c r="P36" s="49"/>
      <c r="Q36" s="125">
        <f t="shared" si="0"/>
        <v>333217732</v>
      </c>
      <c r="R36" s="125"/>
    </row>
    <row r="37" spans="1:18" ht="18.75" x14ac:dyDescent="0.2">
      <c r="A37" s="32" t="s">
        <v>20</v>
      </c>
      <c r="C37" s="52">
        <v>0</v>
      </c>
      <c r="D37" s="61"/>
      <c r="E37" s="52">
        <v>0</v>
      </c>
      <c r="F37" s="61"/>
      <c r="G37" s="52">
        <v>0</v>
      </c>
      <c r="H37" s="49"/>
      <c r="I37" s="52">
        <v>0</v>
      </c>
      <c r="J37" s="49"/>
      <c r="K37" s="52">
        <v>169195</v>
      </c>
      <c r="L37" s="49"/>
      <c r="M37" s="53">
        <v>2993427439</v>
      </c>
      <c r="N37" s="49"/>
      <c r="O37" s="53">
        <v>2939703503</v>
      </c>
      <c r="P37" s="49"/>
      <c r="Q37" s="125">
        <f t="shared" si="0"/>
        <v>53723936</v>
      </c>
      <c r="R37" s="125"/>
    </row>
    <row r="38" spans="1:18" ht="18.75" x14ac:dyDescent="0.2">
      <c r="A38" s="32" t="s">
        <v>75</v>
      </c>
      <c r="C38" s="52">
        <v>0</v>
      </c>
      <c r="D38" s="61"/>
      <c r="E38" s="52">
        <v>0</v>
      </c>
      <c r="F38" s="61"/>
      <c r="G38" s="52">
        <v>0</v>
      </c>
      <c r="H38" s="49"/>
      <c r="I38" s="52">
        <v>0</v>
      </c>
      <c r="J38" s="49"/>
      <c r="K38" s="52">
        <v>982565</v>
      </c>
      <c r="L38" s="49"/>
      <c r="M38" s="53">
        <v>7291329132</v>
      </c>
      <c r="N38" s="49"/>
      <c r="O38" s="53">
        <v>7224525950</v>
      </c>
      <c r="P38" s="49"/>
      <c r="Q38" s="125">
        <f t="shared" si="0"/>
        <v>66803182</v>
      </c>
      <c r="R38" s="125"/>
    </row>
    <row r="39" spans="1:18" ht="18.75" x14ac:dyDescent="0.2">
      <c r="A39" s="32" t="s">
        <v>72</v>
      </c>
      <c r="C39" s="52">
        <v>0</v>
      </c>
      <c r="D39" s="61"/>
      <c r="E39" s="52">
        <v>0</v>
      </c>
      <c r="F39" s="61"/>
      <c r="G39" s="52">
        <v>0</v>
      </c>
      <c r="H39" s="49"/>
      <c r="I39" s="52">
        <v>0</v>
      </c>
      <c r="J39" s="49"/>
      <c r="K39" s="52">
        <v>1228501</v>
      </c>
      <c r="L39" s="49"/>
      <c r="M39" s="53">
        <v>10236366687</v>
      </c>
      <c r="N39" s="49"/>
      <c r="O39" s="53">
        <v>12567938311</v>
      </c>
      <c r="P39" s="49"/>
      <c r="Q39" s="125">
        <f t="shared" si="0"/>
        <v>-2331571624</v>
      </c>
      <c r="R39" s="125"/>
    </row>
    <row r="40" spans="1:18" ht="18.75" x14ac:dyDescent="0.2">
      <c r="A40" s="32" t="s">
        <v>151</v>
      </c>
      <c r="C40" s="52">
        <v>0</v>
      </c>
      <c r="D40" s="61"/>
      <c r="E40" s="52">
        <v>0</v>
      </c>
      <c r="F40" s="61"/>
      <c r="G40" s="52">
        <v>0</v>
      </c>
      <c r="H40" s="49"/>
      <c r="I40" s="52">
        <v>0</v>
      </c>
      <c r="J40" s="49"/>
      <c r="K40" s="52">
        <v>600000</v>
      </c>
      <c r="L40" s="49"/>
      <c r="M40" s="53">
        <v>10986739326</v>
      </c>
      <c r="N40" s="49"/>
      <c r="O40" s="53">
        <v>11561930040</v>
      </c>
      <c r="P40" s="49"/>
      <c r="Q40" s="125">
        <f t="shared" si="0"/>
        <v>-575190714</v>
      </c>
      <c r="R40" s="125"/>
    </row>
    <row r="41" spans="1:18" ht="18.75" x14ac:dyDescent="0.2">
      <c r="A41" s="32" t="s">
        <v>73</v>
      </c>
      <c r="C41" s="54">
        <v>0</v>
      </c>
      <c r="D41" s="61"/>
      <c r="E41" s="54">
        <v>0</v>
      </c>
      <c r="F41" s="61"/>
      <c r="G41" s="54">
        <v>0</v>
      </c>
      <c r="H41" s="49"/>
      <c r="I41" s="54">
        <v>0</v>
      </c>
      <c r="J41" s="49"/>
      <c r="K41" s="54">
        <v>6600000</v>
      </c>
      <c r="L41" s="49"/>
      <c r="M41" s="51">
        <v>10039589743</v>
      </c>
      <c r="N41" s="49"/>
      <c r="O41" s="51">
        <v>10871310026</v>
      </c>
      <c r="P41" s="49"/>
      <c r="Q41" s="125">
        <f t="shared" si="0"/>
        <v>-831720283</v>
      </c>
      <c r="R41" s="125"/>
    </row>
    <row r="42" spans="1:18" ht="18.75" x14ac:dyDescent="0.2">
      <c r="A42" s="32" t="s">
        <v>23</v>
      </c>
      <c r="C42" s="52">
        <v>0</v>
      </c>
      <c r="D42" s="61"/>
      <c r="E42" s="52">
        <v>0</v>
      </c>
      <c r="F42" s="61"/>
      <c r="G42" s="52">
        <v>0</v>
      </c>
      <c r="H42" s="49"/>
      <c r="I42" s="52">
        <v>0</v>
      </c>
      <c r="J42" s="49"/>
      <c r="K42" s="52">
        <v>1</v>
      </c>
      <c r="L42" s="49"/>
      <c r="M42" s="53">
        <v>1</v>
      </c>
      <c r="N42" s="49"/>
      <c r="O42" s="53">
        <v>2061</v>
      </c>
      <c r="P42" s="49"/>
      <c r="Q42" s="125">
        <f>M42-O42</f>
        <v>-2060</v>
      </c>
      <c r="R42" s="125"/>
    </row>
    <row r="43" spans="1:18" ht="18.75" x14ac:dyDescent="0.2">
      <c r="A43" s="32" t="s">
        <v>42</v>
      </c>
      <c r="C43" s="52">
        <v>0</v>
      </c>
      <c r="D43" s="61"/>
      <c r="E43" s="52">
        <v>0</v>
      </c>
      <c r="F43" s="61"/>
      <c r="G43" s="52">
        <v>0</v>
      </c>
      <c r="H43" s="49"/>
      <c r="I43" s="52">
        <v>0</v>
      </c>
      <c r="J43" s="49"/>
      <c r="K43" s="52">
        <v>1</v>
      </c>
      <c r="L43" s="49"/>
      <c r="M43" s="53">
        <v>1</v>
      </c>
      <c r="N43" s="49"/>
      <c r="O43" s="53">
        <v>9901</v>
      </c>
      <c r="P43" s="49"/>
      <c r="Q43" s="125">
        <f>M43-O43</f>
        <v>-9900</v>
      </c>
      <c r="R43" s="125"/>
    </row>
    <row r="44" spans="1:18" ht="18.75" x14ac:dyDescent="0.2">
      <c r="A44" s="32" t="s">
        <v>59</v>
      </c>
      <c r="C44" s="54">
        <v>1</v>
      </c>
      <c r="D44" s="63"/>
      <c r="E44" s="54">
        <v>1</v>
      </c>
      <c r="F44" s="63"/>
      <c r="G44" s="51">
        <v>1145</v>
      </c>
      <c r="H44" s="64"/>
      <c r="I44" s="65">
        <f>E44-G44</f>
        <v>-1144</v>
      </c>
      <c r="J44" s="64"/>
      <c r="K44" s="54">
        <v>1</v>
      </c>
      <c r="L44" s="64"/>
      <c r="M44" s="51">
        <v>1</v>
      </c>
      <c r="N44" s="64"/>
      <c r="O44" s="51">
        <v>1145</v>
      </c>
      <c r="P44" s="64"/>
      <c r="Q44" s="125">
        <f t="shared" si="0"/>
        <v>-1144</v>
      </c>
      <c r="R44" s="125"/>
    </row>
    <row r="45" spans="1:18" ht="18.75" x14ac:dyDescent="0.2">
      <c r="A45" s="32" t="s">
        <v>58</v>
      </c>
      <c r="C45" s="52">
        <v>1</v>
      </c>
      <c r="D45" s="61"/>
      <c r="E45" s="52">
        <v>1</v>
      </c>
      <c r="F45" s="61"/>
      <c r="G45" s="53">
        <v>3093</v>
      </c>
      <c r="H45" s="49"/>
      <c r="I45" s="65">
        <f>E45-G45</f>
        <v>-3092</v>
      </c>
      <c r="J45" s="49"/>
      <c r="K45" s="52">
        <v>1</v>
      </c>
      <c r="L45" s="49"/>
      <c r="M45" s="53">
        <v>1</v>
      </c>
      <c r="N45" s="49"/>
      <c r="O45" s="53">
        <v>3093</v>
      </c>
      <c r="P45" s="49"/>
      <c r="Q45" s="125">
        <f t="shared" si="0"/>
        <v>-3092</v>
      </c>
      <c r="R45" s="125"/>
    </row>
    <row r="46" spans="1:18" s="17" customFormat="1" ht="21" x14ac:dyDescent="0.2">
      <c r="A46" s="31"/>
      <c r="C46" s="56"/>
      <c r="D46" s="66"/>
      <c r="E46" s="67">
        <f>SUM(E8:E45)</f>
        <v>2</v>
      </c>
      <c r="F46" s="66"/>
      <c r="G46" s="58">
        <f>SUM(G8:G45)</f>
        <v>4238</v>
      </c>
      <c r="H46" s="57"/>
      <c r="I46" s="68">
        <f>SUM(I8:I45)</f>
        <v>-4236</v>
      </c>
      <c r="J46" s="57"/>
      <c r="K46" s="56"/>
      <c r="L46" s="57"/>
      <c r="M46" s="58">
        <f>SUM(M8:M45)</f>
        <v>285234155254</v>
      </c>
      <c r="N46" s="57"/>
      <c r="O46" s="58">
        <f>SUM(O8:O45)</f>
        <v>266193634178</v>
      </c>
      <c r="P46" s="57"/>
      <c r="Q46" s="130">
        <f>SUM(Q8:R45)</f>
        <v>19040521076</v>
      </c>
      <c r="R46" s="130"/>
    </row>
    <row r="49" spans="1:17" s="94" customFormat="1" x14ac:dyDescent="0.2">
      <c r="A49" s="97"/>
      <c r="C49" s="95"/>
      <c r="D49" s="95"/>
      <c r="E49" s="95"/>
      <c r="F49" s="95"/>
      <c r="G49" s="95"/>
      <c r="K49" s="95"/>
    </row>
    <row r="50" spans="1:17" s="28" customFormat="1" x14ac:dyDescent="0.2">
      <c r="A50" s="99"/>
      <c r="C50" s="29"/>
      <c r="D50" s="29"/>
      <c r="E50" s="29"/>
      <c r="F50" s="29"/>
      <c r="G50" s="29"/>
      <c r="I50" s="27">
        <v>4236</v>
      </c>
      <c r="K50" s="29"/>
      <c r="Q50" s="27">
        <v>21262552144</v>
      </c>
    </row>
    <row r="51" spans="1:17" s="28" customFormat="1" x14ac:dyDescent="0.2">
      <c r="A51" s="99"/>
      <c r="C51" s="29"/>
      <c r="D51" s="29"/>
      <c r="E51" s="29"/>
      <c r="F51" s="29"/>
      <c r="G51" s="29"/>
      <c r="K51" s="29"/>
    </row>
    <row r="52" spans="1:17" s="28" customFormat="1" x14ac:dyDescent="0.2">
      <c r="A52" s="99"/>
      <c r="C52" s="29"/>
      <c r="D52" s="29"/>
      <c r="E52" s="29"/>
      <c r="F52" s="29"/>
      <c r="G52" s="29"/>
      <c r="I52" s="27">
        <f>I50+I46</f>
        <v>0</v>
      </c>
      <c r="K52" s="29"/>
    </row>
    <row r="53" spans="1:17" s="28" customFormat="1" x14ac:dyDescent="0.2">
      <c r="A53" s="99"/>
      <c r="C53" s="29"/>
      <c r="D53" s="29"/>
      <c r="E53" s="29"/>
      <c r="F53" s="29"/>
      <c r="G53" s="29"/>
      <c r="K53" s="29"/>
      <c r="Q53" s="27">
        <f>Q50-Q46</f>
        <v>2222031068</v>
      </c>
    </row>
    <row r="54" spans="1:17" s="28" customFormat="1" x14ac:dyDescent="0.2">
      <c r="A54" s="99"/>
      <c r="C54" s="29"/>
      <c r="D54" s="29"/>
      <c r="E54" s="29"/>
      <c r="F54" s="29"/>
      <c r="G54" s="29"/>
      <c r="K54" s="29"/>
    </row>
    <row r="55" spans="1:17" s="28" customFormat="1" x14ac:dyDescent="0.2">
      <c r="A55" s="99"/>
      <c r="C55" s="29"/>
      <c r="D55" s="29"/>
      <c r="E55" s="29"/>
      <c r="F55" s="29"/>
      <c r="G55" s="29"/>
      <c r="K55" s="29"/>
    </row>
    <row r="56" spans="1:17" s="28" customFormat="1" x14ac:dyDescent="0.2">
      <c r="A56" s="99"/>
      <c r="C56" s="29"/>
      <c r="D56" s="29"/>
      <c r="E56" s="29"/>
      <c r="F56" s="29"/>
      <c r="G56" s="29"/>
      <c r="K56" s="29"/>
    </row>
    <row r="57" spans="1:17" s="28" customFormat="1" x14ac:dyDescent="0.2">
      <c r="A57" s="99"/>
      <c r="C57" s="29"/>
      <c r="D57" s="29"/>
      <c r="E57" s="29"/>
      <c r="F57" s="29"/>
      <c r="G57" s="29"/>
      <c r="K57" s="29"/>
      <c r="Q57" s="27">
        <v>1437280926</v>
      </c>
    </row>
    <row r="58" spans="1:17" s="28" customFormat="1" x14ac:dyDescent="0.2">
      <c r="A58" s="99"/>
      <c r="C58" s="29"/>
      <c r="D58" s="29"/>
      <c r="E58" s="29"/>
      <c r="F58" s="29"/>
      <c r="G58" s="29"/>
      <c r="K58" s="29"/>
      <c r="Q58" s="27">
        <v>784750142</v>
      </c>
    </row>
    <row r="59" spans="1:17" s="28" customFormat="1" x14ac:dyDescent="0.2">
      <c r="A59" s="99"/>
      <c r="C59" s="29"/>
      <c r="D59" s="29"/>
      <c r="E59" s="29"/>
      <c r="F59" s="29"/>
      <c r="G59" s="29"/>
      <c r="K59" s="29"/>
      <c r="Q59" s="27">
        <f>SUM(Q57:Q58)</f>
        <v>2222031068</v>
      </c>
    </row>
    <row r="60" spans="1:17" x14ac:dyDescent="0.2">
      <c r="H60" s="28"/>
      <c r="I60" s="28"/>
      <c r="J60" s="28"/>
      <c r="K60" s="29"/>
      <c r="L60" s="28"/>
      <c r="M60" s="28"/>
      <c r="N60" s="28"/>
      <c r="O60" s="28"/>
      <c r="P60" s="28"/>
      <c r="Q60" s="28"/>
    </row>
    <row r="61" spans="1:17" x14ac:dyDescent="0.2">
      <c r="H61" s="28"/>
      <c r="I61" s="28"/>
      <c r="J61" s="28"/>
      <c r="K61" s="29"/>
      <c r="L61" s="28"/>
      <c r="M61" s="28"/>
      <c r="N61" s="28"/>
      <c r="O61" s="28"/>
      <c r="P61" s="28"/>
      <c r="Q61" s="27">
        <f>Q59-Q53</f>
        <v>0</v>
      </c>
    </row>
  </sheetData>
  <mergeCells count="47">
    <mergeCell ref="Q39:R39"/>
    <mergeCell ref="Q40:R40"/>
    <mergeCell ref="Q41:R41"/>
    <mergeCell ref="Q46:R46"/>
    <mergeCell ref="Q34:R34"/>
    <mergeCell ref="Q35:R35"/>
    <mergeCell ref="Q36:R36"/>
    <mergeCell ref="Q37:R37"/>
    <mergeCell ref="Q38:R38"/>
    <mergeCell ref="Q42:R42"/>
    <mergeCell ref="Q43:R43"/>
    <mergeCell ref="Q44:R44"/>
    <mergeCell ref="Q45:R45"/>
    <mergeCell ref="Q30:R30"/>
    <mergeCell ref="Q31:R31"/>
    <mergeCell ref="Q32:R32"/>
    <mergeCell ref="Q33:R33"/>
    <mergeCell ref="Q26:R26"/>
    <mergeCell ref="Q27:R27"/>
    <mergeCell ref="Q28:R28"/>
    <mergeCell ref="Q29:R29"/>
    <mergeCell ref="Q21:R21"/>
    <mergeCell ref="Q22:R22"/>
    <mergeCell ref="Q23:R23"/>
    <mergeCell ref="Q24:R24"/>
    <mergeCell ref="Q25:R25"/>
    <mergeCell ref="Q16:R16"/>
    <mergeCell ref="Q17:R17"/>
    <mergeCell ref="Q18:R18"/>
    <mergeCell ref="Q19:R19"/>
    <mergeCell ref="Q20:R20"/>
    <mergeCell ref="Q11:R11"/>
    <mergeCell ref="Q12:R12"/>
    <mergeCell ref="Q13:R13"/>
    <mergeCell ref="Q14:R14"/>
    <mergeCell ref="Q15:R15"/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2"/>
  <sheetViews>
    <sheetView rightToLeft="1" workbookViewId="0">
      <selection activeCell="I111" sqref="I111"/>
    </sheetView>
  </sheetViews>
  <sheetFormatPr defaultRowHeight="12.75" x14ac:dyDescent="0.2"/>
  <cols>
    <col min="1" max="1" width="27.5703125" style="21" bestFit="1" customWidth="1"/>
    <col min="2" max="2" width="1.28515625" customWidth="1"/>
    <col min="3" max="3" width="11.7109375" style="12" bestFit="1" customWidth="1"/>
    <col min="4" max="4" width="1.28515625" customWidth="1"/>
    <col min="5" max="5" width="19.28515625" bestFit="1" customWidth="1"/>
    <col min="6" max="6" width="1.28515625" customWidth="1"/>
    <col min="7" max="7" width="18.140625" bestFit="1" customWidth="1"/>
    <col min="8" max="8" width="1.28515625" customWidth="1"/>
    <col min="9" max="9" width="18.140625" bestFit="1" customWidth="1"/>
    <col min="10" max="10" width="1.28515625" customWidth="1"/>
    <col min="11" max="11" width="11.7109375" style="12" bestFit="1" customWidth="1"/>
    <col min="12" max="12" width="1.28515625" customWidth="1"/>
    <col min="13" max="13" width="19.28515625" bestFit="1" customWidth="1"/>
    <col min="14" max="14" width="1.28515625" customWidth="1"/>
    <col min="15" max="15" width="18.570312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5" spans="1:18" ht="24" x14ac:dyDescent="0.2">
      <c r="A5" s="111" t="s">
        <v>190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21" x14ac:dyDescent="0.2">
      <c r="A6" s="113"/>
      <c r="C6" s="112" t="s">
        <v>134</v>
      </c>
      <c r="D6" s="112"/>
      <c r="E6" s="112"/>
      <c r="F6" s="112"/>
      <c r="G6" s="112"/>
      <c r="H6" s="112"/>
      <c r="I6" s="113"/>
      <c r="K6" s="112" t="s">
        <v>135</v>
      </c>
      <c r="L6" s="112"/>
      <c r="M6" s="112"/>
      <c r="N6" s="112"/>
      <c r="O6" s="112"/>
      <c r="P6" s="112"/>
      <c r="Q6" s="113"/>
      <c r="R6" s="113"/>
    </row>
    <row r="7" spans="1:18" ht="42" x14ac:dyDescent="0.2">
      <c r="A7" s="113"/>
      <c r="C7" s="11" t="s">
        <v>12</v>
      </c>
      <c r="D7" s="4"/>
      <c r="E7" s="11" t="s">
        <v>14</v>
      </c>
      <c r="F7" s="4"/>
      <c r="G7" s="11" t="s">
        <v>188</v>
      </c>
      <c r="H7" s="4"/>
      <c r="I7" s="47" t="s">
        <v>191</v>
      </c>
      <c r="K7" s="11" t="s">
        <v>12</v>
      </c>
      <c r="L7" s="4"/>
      <c r="M7" s="11" t="s">
        <v>14</v>
      </c>
      <c r="N7" s="4"/>
      <c r="O7" s="11" t="s">
        <v>188</v>
      </c>
      <c r="P7" s="4"/>
      <c r="Q7" s="131" t="s">
        <v>191</v>
      </c>
      <c r="R7" s="131"/>
    </row>
    <row r="8" spans="1:18" ht="18.75" x14ac:dyDescent="0.2">
      <c r="A8" s="32" t="s">
        <v>99</v>
      </c>
      <c r="C8" s="48">
        <v>435000</v>
      </c>
      <c r="D8" s="49"/>
      <c r="E8" s="50">
        <v>3190664030</v>
      </c>
      <c r="F8" s="49"/>
      <c r="G8" s="50">
        <v>2879027070</v>
      </c>
      <c r="H8" s="49"/>
      <c r="I8" s="51">
        <f>E8-G8</f>
        <v>311636960</v>
      </c>
      <c r="J8" s="49"/>
      <c r="K8" s="48">
        <v>435000</v>
      </c>
      <c r="L8" s="49"/>
      <c r="M8" s="50">
        <v>3190664030</v>
      </c>
      <c r="N8" s="49"/>
      <c r="O8" s="50">
        <v>2879027070</v>
      </c>
      <c r="P8" s="49"/>
      <c r="Q8" s="127">
        <f>M8-O8</f>
        <v>311636960</v>
      </c>
      <c r="R8" s="127"/>
    </row>
    <row r="9" spans="1:18" ht="18.75" x14ac:dyDescent="0.2">
      <c r="A9" s="32" t="s">
        <v>30</v>
      </c>
      <c r="C9" s="52">
        <v>100000</v>
      </c>
      <c r="D9" s="49"/>
      <c r="E9" s="53">
        <v>6986573070</v>
      </c>
      <c r="F9" s="49"/>
      <c r="G9" s="53">
        <v>3915646260</v>
      </c>
      <c r="H9" s="49"/>
      <c r="I9" s="51">
        <f t="shared" ref="I9:I72" si="0">E9-G9</f>
        <v>3070926810</v>
      </c>
      <c r="J9" s="49"/>
      <c r="K9" s="52">
        <v>100000</v>
      </c>
      <c r="L9" s="49"/>
      <c r="M9" s="53">
        <v>6986573070</v>
      </c>
      <c r="N9" s="49"/>
      <c r="O9" s="53">
        <v>4467199540</v>
      </c>
      <c r="P9" s="49"/>
      <c r="Q9" s="127">
        <f t="shared" ref="Q9:Q72" si="1">M9-O9</f>
        <v>2519373530</v>
      </c>
      <c r="R9" s="127"/>
    </row>
    <row r="10" spans="1:18" ht="18.75" x14ac:dyDescent="0.2">
      <c r="A10" s="32" t="s">
        <v>59</v>
      </c>
      <c r="C10" s="52">
        <v>1653827</v>
      </c>
      <c r="D10" s="49"/>
      <c r="E10" s="53">
        <v>3587319817</v>
      </c>
      <c r="F10" s="49"/>
      <c r="G10" s="53">
        <v>1772326277</v>
      </c>
      <c r="H10" s="49"/>
      <c r="I10" s="51">
        <f t="shared" si="0"/>
        <v>1814993540</v>
      </c>
      <c r="J10" s="49"/>
      <c r="K10" s="52">
        <v>1653827</v>
      </c>
      <c r="L10" s="49"/>
      <c r="M10" s="53">
        <v>3587319817</v>
      </c>
      <c r="N10" s="49"/>
      <c r="O10" s="53">
        <v>1894193836</v>
      </c>
      <c r="P10" s="49"/>
      <c r="Q10" s="127">
        <f t="shared" si="1"/>
        <v>1693125981</v>
      </c>
      <c r="R10" s="127"/>
    </row>
    <row r="11" spans="1:18" ht="18.75" x14ac:dyDescent="0.2">
      <c r="A11" s="32" t="s">
        <v>42</v>
      </c>
      <c r="C11" s="52">
        <v>2694999</v>
      </c>
      <c r="D11" s="49"/>
      <c r="E11" s="53">
        <v>44150491519</v>
      </c>
      <c r="F11" s="49"/>
      <c r="G11" s="53">
        <v>20052506099</v>
      </c>
      <c r="H11" s="49"/>
      <c r="I11" s="51">
        <f t="shared" si="0"/>
        <v>24097985420</v>
      </c>
      <c r="J11" s="49"/>
      <c r="K11" s="52">
        <v>2694999</v>
      </c>
      <c r="L11" s="49"/>
      <c r="M11" s="53">
        <v>44150491519</v>
      </c>
      <c r="N11" s="49"/>
      <c r="O11" s="53">
        <v>26686099479</v>
      </c>
      <c r="P11" s="49"/>
      <c r="Q11" s="127">
        <f t="shared" si="1"/>
        <v>17464392040</v>
      </c>
      <c r="R11" s="127"/>
    </row>
    <row r="12" spans="1:18" ht="18.75" x14ac:dyDescent="0.2">
      <c r="A12" s="32" t="s">
        <v>34</v>
      </c>
      <c r="C12" s="52">
        <v>4482353</v>
      </c>
      <c r="D12" s="49"/>
      <c r="E12" s="53">
        <v>35448204158</v>
      </c>
      <c r="F12" s="49"/>
      <c r="G12" s="53">
        <v>23525176443</v>
      </c>
      <c r="H12" s="49"/>
      <c r="I12" s="51">
        <f t="shared" si="0"/>
        <v>11923027715</v>
      </c>
      <c r="J12" s="49"/>
      <c r="K12" s="52">
        <v>4482353</v>
      </c>
      <c r="L12" s="49"/>
      <c r="M12" s="53">
        <v>35448204158</v>
      </c>
      <c r="N12" s="49"/>
      <c r="O12" s="53">
        <v>28681991623</v>
      </c>
      <c r="P12" s="49"/>
      <c r="Q12" s="127">
        <f t="shared" si="1"/>
        <v>6766212535</v>
      </c>
      <c r="R12" s="127"/>
    </row>
    <row r="13" spans="1:18" ht="18.75" x14ac:dyDescent="0.2">
      <c r="A13" s="32" t="s">
        <v>44</v>
      </c>
      <c r="C13" s="52">
        <v>1200000</v>
      </c>
      <c r="D13" s="49"/>
      <c r="E13" s="53">
        <v>73777259040</v>
      </c>
      <c r="F13" s="49"/>
      <c r="G13" s="53">
        <v>36025830909</v>
      </c>
      <c r="H13" s="49"/>
      <c r="I13" s="51">
        <f t="shared" si="0"/>
        <v>37751428131</v>
      </c>
      <c r="J13" s="49"/>
      <c r="K13" s="52">
        <v>1200000</v>
      </c>
      <c r="L13" s="49"/>
      <c r="M13" s="53">
        <v>73777259040</v>
      </c>
      <c r="N13" s="49"/>
      <c r="O13" s="53">
        <v>45711894360</v>
      </c>
      <c r="P13" s="49"/>
      <c r="Q13" s="127">
        <f t="shared" si="1"/>
        <v>28065364680</v>
      </c>
      <c r="R13" s="127"/>
    </row>
    <row r="14" spans="1:18" ht="18.75" x14ac:dyDescent="0.2">
      <c r="A14" s="32" t="s">
        <v>43</v>
      </c>
      <c r="C14" s="52">
        <v>562500</v>
      </c>
      <c r="D14" s="49"/>
      <c r="E14" s="53">
        <v>4961970168</v>
      </c>
      <c r="F14" s="49"/>
      <c r="G14" s="53">
        <v>4082211183</v>
      </c>
      <c r="H14" s="49"/>
      <c r="I14" s="51">
        <f t="shared" si="0"/>
        <v>879758985</v>
      </c>
      <c r="J14" s="49"/>
      <c r="K14" s="52">
        <v>562500</v>
      </c>
      <c r="L14" s="49"/>
      <c r="M14" s="53">
        <v>4961970168</v>
      </c>
      <c r="N14" s="49"/>
      <c r="O14" s="53">
        <v>5575937231</v>
      </c>
      <c r="P14" s="49"/>
      <c r="Q14" s="127">
        <f t="shared" si="1"/>
        <v>-613967063</v>
      </c>
      <c r="R14" s="127"/>
    </row>
    <row r="15" spans="1:18" ht="18.75" x14ac:dyDescent="0.2">
      <c r="A15" s="32" t="s">
        <v>50</v>
      </c>
      <c r="C15" s="52">
        <v>4710000</v>
      </c>
      <c r="D15" s="49"/>
      <c r="E15" s="53">
        <v>89405809221</v>
      </c>
      <c r="F15" s="49"/>
      <c r="G15" s="53">
        <v>45039403212</v>
      </c>
      <c r="H15" s="49"/>
      <c r="I15" s="51">
        <f t="shared" si="0"/>
        <v>44366406009</v>
      </c>
      <c r="J15" s="49"/>
      <c r="K15" s="52">
        <v>4710000</v>
      </c>
      <c r="L15" s="49"/>
      <c r="M15" s="53">
        <v>89405809221</v>
      </c>
      <c r="N15" s="49"/>
      <c r="O15" s="53">
        <v>62485921034</v>
      </c>
      <c r="P15" s="49"/>
      <c r="Q15" s="127">
        <f t="shared" si="1"/>
        <v>26919888187</v>
      </c>
      <c r="R15" s="127"/>
    </row>
    <row r="16" spans="1:18" ht="18.75" x14ac:dyDescent="0.2">
      <c r="A16" s="32" t="s">
        <v>81</v>
      </c>
      <c r="C16" s="52">
        <v>100000</v>
      </c>
      <c r="D16" s="49"/>
      <c r="E16" s="53">
        <v>2898420670</v>
      </c>
      <c r="F16" s="49"/>
      <c r="G16" s="53">
        <v>2999970681</v>
      </c>
      <c r="H16" s="49"/>
      <c r="I16" s="51">
        <f t="shared" si="0"/>
        <v>-101550011</v>
      </c>
      <c r="J16" s="49"/>
      <c r="K16" s="52">
        <v>100000</v>
      </c>
      <c r="L16" s="49"/>
      <c r="M16" s="53">
        <v>2898420670</v>
      </c>
      <c r="N16" s="49"/>
      <c r="O16" s="53">
        <v>2999970681</v>
      </c>
      <c r="P16" s="49"/>
      <c r="Q16" s="127">
        <f t="shared" si="1"/>
        <v>-101550011</v>
      </c>
      <c r="R16" s="127"/>
    </row>
    <row r="17" spans="1:18" ht="18.75" x14ac:dyDescent="0.2">
      <c r="A17" s="32" t="s">
        <v>41</v>
      </c>
      <c r="C17" s="52">
        <v>650000</v>
      </c>
      <c r="D17" s="49"/>
      <c r="E17" s="53">
        <v>43568095025</v>
      </c>
      <c r="F17" s="49"/>
      <c r="G17" s="53">
        <v>23055681208</v>
      </c>
      <c r="H17" s="49"/>
      <c r="I17" s="51">
        <f t="shared" si="0"/>
        <v>20512413817</v>
      </c>
      <c r="J17" s="49"/>
      <c r="K17" s="52">
        <v>650000</v>
      </c>
      <c r="L17" s="49"/>
      <c r="M17" s="53">
        <v>43568095025</v>
      </c>
      <c r="N17" s="49"/>
      <c r="O17" s="53">
        <v>31249062975</v>
      </c>
      <c r="P17" s="49"/>
      <c r="Q17" s="127">
        <f t="shared" si="1"/>
        <v>12319032050</v>
      </c>
      <c r="R17" s="127"/>
    </row>
    <row r="18" spans="1:18" ht="18.75" x14ac:dyDescent="0.2">
      <c r="A18" s="32" t="s">
        <v>39</v>
      </c>
      <c r="C18" s="52">
        <v>2400000</v>
      </c>
      <c r="D18" s="49"/>
      <c r="E18" s="53">
        <v>55059077760</v>
      </c>
      <c r="F18" s="49"/>
      <c r="G18" s="53">
        <v>30494441640</v>
      </c>
      <c r="H18" s="49"/>
      <c r="I18" s="51">
        <f t="shared" si="0"/>
        <v>24564636120</v>
      </c>
      <c r="J18" s="49"/>
      <c r="K18" s="52">
        <v>2400000</v>
      </c>
      <c r="L18" s="49"/>
      <c r="M18" s="53">
        <v>55059077760</v>
      </c>
      <c r="N18" s="49"/>
      <c r="O18" s="53">
        <v>44866480320</v>
      </c>
      <c r="P18" s="49"/>
      <c r="Q18" s="127">
        <f t="shared" si="1"/>
        <v>10192597440</v>
      </c>
      <c r="R18" s="127"/>
    </row>
    <row r="19" spans="1:18" ht="18.75" x14ac:dyDescent="0.2">
      <c r="A19" s="32" t="s">
        <v>25</v>
      </c>
      <c r="C19" s="52">
        <v>1891700</v>
      </c>
      <c r="D19" s="49"/>
      <c r="E19" s="53">
        <v>4043224200</v>
      </c>
      <c r="F19" s="49"/>
      <c r="G19" s="53">
        <v>2626500214</v>
      </c>
      <c r="H19" s="49"/>
      <c r="I19" s="51">
        <f t="shared" si="0"/>
        <v>1416723986</v>
      </c>
      <c r="J19" s="49"/>
      <c r="K19" s="52">
        <v>1891700</v>
      </c>
      <c r="L19" s="49"/>
      <c r="M19" s="53">
        <v>4043224200</v>
      </c>
      <c r="N19" s="49"/>
      <c r="O19" s="53">
        <v>5895899356</v>
      </c>
      <c r="P19" s="49"/>
      <c r="Q19" s="127">
        <f t="shared" si="1"/>
        <v>-1852675156</v>
      </c>
      <c r="R19" s="127"/>
    </row>
    <row r="20" spans="1:18" ht="18.75" x14ac:dyDescent="0.2">
      <c r="A20" s="32" t="s">
        <v>58</v>
      </c>
      <c r="C20" s="52">
        <v>12476723</v>
      </c>
      <c r="D20" s="49"/>
      <c r="E20" s="53">
        <v>24178682799</v>
      </c>
      <c r="F20" s="49"/>
      <c r="G20" s="53">
        <v>19355324975</v>
      </c>
      <c r="H20" s="49"/>
      <c r="I20" s="51">
        <f t="shared" si="0"/>
        <v>4823357824</v>
      </c>
      <c r="J20" s="49"/>
      <c r="K20" s="52">
        <v>12476723</v>
      </c>
      <c r="L20" s="49"/>
      <c r="M20" s="53">
        <v>24178682799</v>
      </c>
      <c r="N20" s="49"/>
      <c r="O20" s="53">
        <v>38590626503</v>
      </c>
      <c r="P20" s="49"/>
      <c r="Q20" s="127">
        <f t="shared" si="1"/>
        <v>-14411943704</v>
      </c>
      <c r="R20" s="127"/>
    </row>
    <row r="21" spans="1:18" ht="18.75" x14ac:dyDescent="0.2">
      <c r="A21" s="32" t="s">
        <v>49</v>
      </c>
      <c r="C21" s="52">
        <v>4580</v>
      </c>
      <c r="D21" s="49"/>
      <c r="E21" s="53">
        <v>273357485</v>
      </c>
      <c r="F21" s="49"/>
      <c r="G21" s="53">
        <v>136778723</v>
      </c>
      <c r="H21" s="49"/>
      <c r="I21" s="51">
        <f t="shared" si="0"/>
        <v>136578762</v>
      </c>
      <c r="J21" s="49"/>
      <c r="K21" s="52">
        <v>4580</v>
      </c>
      <c r="L21" s="49"/>
      <c r="M21" s="53">
        <v>273357485</v>
      </c>
      <c r="N21" s="49"/>
      <c r="O21" s="53">
        <v>143154796</v>
      </c>
      <c r="P21" s="49"/>
      <c r="Q21" s="127">
        <f t="shared" si="1"/>
        <v>130202689</v>
      </c>
      <c r="R21" s="127"/>
    </row>
    <row r="22" spans="1:18" ht="18.75" x14ac:dyDescent="0.2">
      <c r="A22" s="32" t="s">
        <v>78</v>
      </c>
      <c r="C22" s="52">
        <v>400000</v>
      </c>
      <c r="D22" s="49"/>
      <c r="E22" s="53">
        <v>1932148144</v>
      </c>
      <c r="F22" s="49"/>
      <c r="G22" s="53">
        <v>1952348389</v>
      </c>
      <c r="H22" s="49"/>
      <c r="I22" s="51">
        <f t="shared" si="0"/>
        <v>-20200245</v>
      </c>
      <c r="J22" s="49"/>
      <c r="K22" s="52">
        <v>400000</v>
      </c>
      <c r="L22" s="49"/>
      <c r="M22" s="53">
        <v>1932148144</v>
      </c>
      <c r="N22" s="49"/>
      <c r="O22" s="53">
        <v>1952348389</v>
      </c>
      <c r="P22" s="49"/>
      <c r="Q22" s="127">
        <f t="shared" si="1"/>
        <v>-20200245</v>
      </c>
      <c r="R22" s="127"/>
    </row>
    <row r="23" spans="1:18" ht="18.75" x14ac:dyDescent="0.2">
      <c r="A23" s="32" t="s">
        <v>98</v>
      </c>
      <c r="C23" s="52">
        <v>100000</v>
      </c>
      <c r="D23" s="49"/>
      <c r="E23" s="53">
        <v>1621369180</v>
      </c>
      <c r="F23" s="49"/>
      <c r="G23" s="53">
        <v>1639355635</v>
      </c>
      <c r="H23" s="49"/>
      <c r="I23" s="51">
        <f t="shared" si="0"/>
        <v>-17986455</v>
      </c>
      <c r="J23" s="49"/>
      <c r="K23" s="52">
        <v>100000</v>
      </c>
      <c r="L23" s="49"/>
      <c r="M23" s="53">
        <v>1621369180</v>
      </c>
      <c r="N23" s="49"/>
      <c r="O23" s="53">
        <v>1639355635</v>
      </c>
      <c r="P23" s="49"/>
      <c r="Q23" s="127">
        <f t="shared" si="1"/>
        <v>-17986455</v>
      </c>
      <c r="R23" s="127"/>
    </row>
    <row r="24" spans="1:18" ht="18.75" x14ac:dyDescent="0.2">
      <c r="A24" s="32" t="s">
        <v>107</v>
      </c>
      <c r="C24" s="52">
        <v>400000</v>
      </c>
      <c r="D24" s="49"/>
      <c r="E24" s="53">
        <v>5691660720</v>
      </c>
      <c r="F24" s="49"/>
      <c r="G24" s="53">
        <v>3890336304</v>
      </c>
      <c r="H24" s="49"/>
      <c r="I24" s="51">
        <f t="shared" si="0"/>
        <v>1801324416</v>
      </c>
      <c r="J24" s="49"/>
      <c r="K24" s="52">
        <v>400000</v>
      </c>
      <c r="L24" s="49"/>
      <c r="M24" s="53">
        <v>5691660720</v>
      </c>
      <c r="N24" s="49"/>
      <c r="O24" s="53">
        <v>3890336304</v>
      </c>
      <c r="P24" s="49"/>
      <c r="Q24" s="127">
        <f t="shared" si="1"/>
        <v>1801324416</v>
      </c>
      <c r="R24" s="127"/>
    </row>
    <row r="25" spans="1:18" ht="18.75" x14ac:dyDescent="0.2">
      <c r="A25" s="32" t="s">
        <v>84</v>
      </c>
      <c r="C25" s="52">
        <v>870000</v>
      </c>
      <c r="D25" s="49"/>
      <c r="E25" s="53">
        <v>15754766925</v>
      </c>
      <c r="F25" s="49"/>
      <c r="G25" s="53">
        <v>16102663168</v>
      </c>
      <c r="H25" s="49"/>
      <c r="I25" s="51">
        <f t="shared" si="0"/>
        <v>-347896243</v>
      </c>
      <c r="J25" s="49"/>
      <c r="K25" s="52">
        <v>870000</v>
      </c>
      <c r="L25" s="49"/>
      <c r="M25" s="53">
        <v>15754766925</v>
      </c>
      <c r="N25" s="49"/>
      <c r="O25" s="53">
        <v>16102663168</v>
      </c>
      <c r="P25" s="49"/>
      <c r="Q25" s="127">
        <f t="shared" si="1"/>
        <v>-347896243</v>
      </c>
      <c r="R25" s="127"/>
    </row>
    <row r="26" spans="1:18" ht="18.75" x14ac:dyDescent="0.2">
      <c r="A26" s="32" t="s">
        <v>60</v>
      </c>
      <c r="C26" s="52">
        <v>3280000</v>
      </c>
      <c r="D26" s="49"/>
      <c r="E26" s="53">
        <v>63270310464</v>
      </c>
      <c r="F26" s="49"/>
      <c r="G26" s="53">
        <v>36892709734</v>
      </c>
      <c r="H26" s="49"/>
      <c r="I26" s="51">
        <f t="shared" si="0"/>
        <v>26377600730</v>
      </c>
      <c r="J26" s="49"/>
      <c r="K26" s="52">
        <v>3280000</v>
      </c>
      <c r="L26" s="49"/>
      <c r="M26" s="53">
        <v>63270310464</v>
      </c>
      <c r="N26" s="49"/>
      <c r="O26" s="53">
        <v>32155898528</v>
      </c>
      <c r="P26" s="49"/>
      <c r="Q26" s="127">
        <f t="shared" si="1"/>
        <v>31114411936</v>
      </c>
      <c r="R26" s="127"/>
    </row>
    <row r="27" spans="1:18" ht="18.75" x14ac:dyDescent="0.2">
      <c r="A27" s="32" t="s">
        <v>73</v>
      </c>
      <c r="C27" s="52">
        <v>13400000</v>
      </c>
      <c r="D27" s="49"/>
      <c r="E27" s="53">
        <v>26034386444</v>
      </c>
      <c r="F27" s="49"/>
      <c r="G27" s="53">
        <v>13733870152</v>
      </c>
      <c r="H27" s="49"/>
      <c r="I27" s="51">
        <f t="shared" si="0"/>
        <v>12300516292</v>
      </c>
      <c r="J27" s="49"/>
      <c r="K27" s="52">
        <v>13400000</v>
      </c>
      <c r="L27" s="49"/>
      <c r="M27" s="53">
        <v>26034386444</v>
      </c>
      <c r="N27" s="49"/>
      <c r="O27" s="53">
        <v>22072053974</v>
      </c>
      <c r="P27" s="49"/>
      <c r="Q27" s="127">
        <f t="shared" si="1"/>
        <v>3962332470</v>
      </c>
      <c r="R27" s="127"/>
    </row>
    <row r="28" spans="1:18" ht="18.75" x14ac:dyDescent="0.2">
      <c r="A28" s="32" t="s">
        <v>89</v>
      </c>
      <c r="C28" s="52">
        <v>300000</v>
      </c>
      <c r="D28" s="49"/>
      <c r="E28" s="53">
        <v>5292768180</v>
      </c>
      <c r="F28" s="49"/>
      <c r="G28" s="53">
        <v>4826824476</v>
      </c>
      <c r="H28" s="49"/>
      <c r="I28" s="51">
        <f t="shared" si="0"/>
        <v>465943704</v>
      </c>
      <c r="J28" s="49"/>
      <c r="K28" s="52">
        <v>300000</v>
      </c>
      <c r="L28" s="49"/>
      <c r="M28" s="53">
        <v>5292768180</v>
      </c>
      <c r="N28" s="49"/>
      <c r="O28" s="53">
        <v>4826824476</v>
      </c>
      <c r="P28" s="49"/>
      <c r="Q28" s="127">
        <f t="shared" si="1"/>
        <v>465943704</v>
      </c>
      <c r="R28" s="127"/>
    </row>
    <row r="29" spans="1:18" ht="18.75" x14ac:dyDescent="0.2">
      <c r="A29" s="32" t="s">
        <v>46</v>
      </c>
      <c r="C29" s="52">
        <v>1000000</v>
      </c>
      <c r="D29" s="49"/>
      <c r="E29" s="53">
        <v>2935134660</v>
      </c>
      <c r="F29" s="49"/>
      <c r="G29" s="53">
        <v>1940036690</v>
      </c>
      <c r="H29" s="49"/>
      <c r="I29" s="51">
        <f t="shared" si="0"/>
        <v>995097970</v>
      </c>
      <c r="J29" s="49"/>
      <c r="K29" s="52">
        <v>1000000</v>
      </c>
      <c r="L29" s="49"/>
      <c r="M29" s="53">
        <v>2935134660</v>
      </c>
      <c r="N29" s="49"/>
      <c r="O29" s="53">
        <v>4559480650</v>
      </c>
      <c r="P29" s="49"/>
      <c r="Q29" s="127">
        <f t="shared" si="1"/>
        <v>-1624345990</v>
      </c>
      <c r="R29" s="127"/>
    </row>
    <row r="30" spans="1:18" ht="18.75" x14ac:dyDescent="0.2">
      <c r="A30" s="32" t="s">
        <v>26</v>
      </c>
      <c r="C30" s="52">
        <v>60476364</v>
      </c>
      <c r="D30" s="49"/>
      <c r="E30" s="53">
        <v>90313366967</v>
      </c>
      <c r="F30" s="49"/>
      <c r="G30" s="53">
        <v>51681948142</v>
      </c>
      <c r="H30" s="49"/>
      <c r="I30" s="51">
        <f t="shared" si="0"/>
        <v>38631418825</v>
      </c>
      <c r="J30" s="49"/>
      <c r="K30" s="52">
        <v>60476364</v>
      </c>
      <c r="L30" s="49"/>
      <c r="M30" s="53">
        <v>90313366967</v>
      </c>
      <c r="N30" s="49"/>
      <c r="O30" s="53">
        <v>49959585479</v>
      </c>
      <c r="P30" s="49"/>
      <c r="Q30" s="127">
        <f t="shared" si="1"/>
        <v>40353781488</v>
      </c>
      <c r="R30" s="127"/>
    </row>
    <row r="31" spans="1:18" ht="18.75" x14ac:dyDescent="0.2">
      <c r="A31" s="32" t="s">
        <v>48</v>
      </c>
      <c r="C31" s="52">
        <v>21948</v>
      </c>
      <c r="D31" s="49"/>
      <c r="E31" s="53">
        <v>966305032</v>
      </c>
      <c r="F31" s="49"/>
      <c r="G31" s="53">
        <v>601800923</v>
      </c>
      <c r="H31" s="49"/>
      <c r="I31" s="51">
        <f t="shared" si="0"/>
        <v>364504109</v>
      </c>
      <c r="J31" s="49"/>
      <c r="K31" s="52">
        <v>21948</v>
      </c>
      <c r="L31" s="49"/>
      <c r="M31" s="53">
        <v>966305032</v>
      </c>
      <c r="N31" s="49"/>
      <c r="O31" s="53">
        <v>835417203</v>
      </c>
      <c r="P31" s="49"/>
      <c r="Q31" s="127">
        <f t="shared" si="1"/>
        <v>130887829</v>
      </c>
      <c r="R31" s="127"/>
    </row>
    <row r="32" spans="1:18" ht="18.75" x14ac:dyDescent="0.2">
      <c r="A32" s="32" t="s">
        <v>103</v>
      </c>
      <c r="C32" s="52">
        <v>250000</v>
      </c>
      <c r="D32" s="49"/>
      <c r="E32" s="53">
        <v>2840372875</v>
      </c>
      <c r="F32" s="49"/>
      <c r="G32" s="53">
        <v>2108560241</v>
      </c>
      <c r="H32" s="49"/>
      <c r="I32" s="51">
        <f t="shared" si="0"/>
        <v>731812634</v>
      </c>
      <c r="J32" s="49"/>
      <c r="K32" s="52">
        <v>250000</v>
      </c>
      <c r="L32" s="49"/>
      <c r="M32" s="53">
        <v>2840372875</v>
      </c>
      <c r="N32" s="49"/>
      <c r="O32" s="53">
        <v>2108560241</v>
      </c>
      <c r="P32" s="49"/>
      <c r="Q32" s="127">
        <f t="shared" si="1"/>
        <v>731812634</v>
      </c>
      <c r="R32" s="127"/>
    </row>
    <row r="33" spans="1:18" ht="18.75" x14ac:dyDescent="0.2">
      <c r="A33" s="32" t="s">
        <v>20</v>
      </c>
      <c r="C33" s="52">
        <v>3621053</v>
      </c>
      <c r="D33" s="49"/>
      <c r="E33" s="53">
        <v>23103390333</v>
      </c>
      <c r="F33" s="49"/>
      <c r="G33" s="53">
        <v>19231780232</v>
      </c>
      <c r="H33" s="49"/>
      <c r="I33" s="51">
        <f t="shared" si="0"/>
        <v>3871610101</v>
      </c>
      <c r="J33" s="49"/>
      <c r="K33" s="52">
        <v>3621053</v>
      </c>
      <c r="L33" s="49"/>
      <c r="M33" s="53">
        <v>23103390333</v>
      </c>
      <c r="N33" s="49"/>
      <c r="O33" s="53">
        <v>27799436334</v>
      </c>
      <c r="P33" s="49"/>
      <c r="Q33" s="127">
        <f t="shared" si="1"/>
        <v>-4696046001</v>
      </c>
      <c r="R33" s="127"/>
    </row>
    <row r="34" spans="1:18" ht="18.75" x14ac:dyDescent="0.2">
      <c r="A34" s="32" t="s">
        <v>38</v>
      </c>
      <c r="C34" s="52">
        <v>617383</v>
      </c>
      <c r="D34" s="49"/>
      <c r="E34" s="53">
        <v>612610629</v>
      </c>
      <c r="F34" s="49"/>
      <c r="G34" s="53">
        <v>612610629</v>
      </c>
      <c r="H34" s="49"/>
      <c r="I34" s="54">
        <f t="shared" si="0"/>
        <v>0</v>
      </c>
      <c r="J34" s="49"/>
      <c r="K34" s="52">
        <v>617383</v>
      </c>
      <c r="L34" s="49"/>
      <c r="M34" s="53">
        <v>612610629</v>
      </c>
      <c r="N34" s="49"/>
      <c r="O34" s="53">
        <v>612610629</v>
      </c>
      <c r="P34" s="49"/>
      <c r="Q34" s="132">
        <f t="shared" si="1"/>
        <v>0</v>
      </c>
      <c r="R34" s="132"/>
    </row>
    <row r="35" spans="1:18" ht="18.75" x14ac:dyDescent="0.2">
      <c r="A35" s="32" t="s">
        <v>45</v>
      </c>
      <c r="C35" s="52">
        <v>600000</v>
      </c>
      <c r="D35" s="49"/>
      <c r="E35" s="53">
        <v>10127107620</v>
      </c>
      <c r="F35" s="49"/>
      <c r="G35" s="53">
        <v>8870536582</v>
      </c>
      <c r="H35" s="49"/>
      <c r="I35" s="51">
        <f t="shared" si="0"/>
        <v>1256571038</v>
      </c>
      <c r="J35" s="49"/>
      <c r="K35" s="52">
        <v>600000</v>
      </c>
      <c r="L35" s="49"/>
      <c r="M35" s="53">
        <v>10127107620</v>
      </c>
      <c r="N35" s="49"/>
      <c r="O35" s="53">
        <v>12633581640</v>
      </c>
      <c r="P35" s="49"/>
      <c r="Q35" s="127">
        <f t="shared" si="1"/>
        <v>-2506474020</v>
      </c>
      <c r="R35" s="127"/>
    </row>
    <row r="36" spans="1:18" ht="18.75" x14ac:dyDescent="0.2">
      <c r="A36" s="32" t="s">
        <v>63</v>
      </c>
      <c r="C36" s="52">
        <v>300000</v>
      </c>
      <c r="D36" s="49"/>
      <c r="E36" s="53">
        <v>8617864950</v>
      </c>
      <c r="F36" s="49"/>
      <c r="G36" s="53">
        <v>6608041910</v>
      </c>
      <c r="H36" s="49"/>
      <c r="I36" s="51">
        <f t="shared" si="0"/>
        <v>2009823040</v>
      </c>
      <c r="J36" s="49"/>
      <c r="K36" s="52">
        <v>300000</v>
      </c>
      <c r="L36" s="49"/>
      <c r="M36" s="53">
        <v>8617864950</v>
      </c>
      <c r="N36" s="49"/>
      <c r="O36" s="53">
        <v>8324153030</v>
      </c>
      <c r="P36" s="49"/>
      <c r="Q36" s="127">
        <f t="shared" si="1"/>
        <v>293711920</v>
      </c>
      <c r="R36" s="127"/>
    </row>
    <row r="37" spans="1:18" ht="18.75" x14ac:dyDescent="0.2">
      <c r="A37" s="32" t="s">
        <v>71</v>
      </c>
      <c r="C37" s="52">
        <v>447253</v>
      </c>
      <c r="D37" s="49"/>
      <c r="E37" s="53">
        <v>8716148221</v>
      </c>
      <c r="F37" s="49"/>
      <c r="G37" s="53">
        <v>4804088823</v>
      </c>
      <c r="H37" s="49"/>
      <c r="I37" s="51">
        <f t="shared" si="0"/>
        <v>3912059398</v>
      </c>
      <c r="J37" s="49"/>
      <c r="K37" s="52">
        <v>447253</v>
      </c>
      <c r="L37" s="49"/>
      <c r="M37" s="53">
        <v>8716148221</v>
      </c>
      <c r="N37" s="49"/>
      <c r="O37" s="53">
        <v>6701315588</v>
      </c>
      <c r="P37" s="49"/>
      <c r="Q37" s="127">
        <f t="shared" si="1"/>
        <v>2014832633</v>
      </c>
      <c r="R37" s="127"/>
    </row>
    <row r="38" spans="1:18" ht="18.75" x14ac:dyDescent="0.2">
      <c r="A38" s="32" t="s">
        <v>33</v>
      </c>
      <c r="C38" s="52">
        <v>17479827</v>
      </c>
      <c r="D38" s="49"/>
      <c r="E38" s="53">
        <v>28098426858</v>
      </c>
      <c r="F38" s="49"/>
      <c r="G38" s="53">
        <v>25976315644</v>
      </c>
      <c r="H38" s="49"/>
      <c r="I38" s="51">
        <f t="shared" si="0"/>
        <v>2122111214</v>
      </c>
      <c r="J38" s="49"/>
      <c r="K38" s="52">
        <v>17479827</v>
      </c>
      <c r="L38" s="49"/>
      <c r="M38" s="53">
        <v>28098426858</v>
      </c>
      <c r="N38" s="49"/>
      <c r="O38" s="53">
        <v>30818196336</v>
      </c>
      <c r="P38" s="49"/>
      <c r="Q38" s="127">
        <f t="shared" si="1"/>
        <v>-2719769478</v>
      </c>
      <c r="R38" s="127"/>
    </row>
    <row r="39" spans="1:18" ht="18.75" x14ac:dyDescent="0.2">
      <c r="A39" s="32" t="s">
        <v>75</v>
      </c>
      <c r="C39" s="52">
        <v>2500000</v>
      </c>
      <c r="D39" s="49"/>
      <c r="E39" s="53">
        <v>28254888250</v>
      </c>
      <c r="F39" s="49"/>
      <c r="G39" s="53">
        <v>15807357235</v>
      </c>
      <c r="H39" s="49"/>
      <c r="I39" s="51">
        <f t="shared" si="0"/>
        <v>12447531015</v>
      </c>
      <c r="J39" s="49"/>
      <c r="K39" s="52">
        <v>2500000</v>
      </c>
      <c r="L39" s="49"/>
      <c r="M39" s="53">
        <v>28254888250</v>
      </c>
      <c r="N39" s="49"/>
      <c r="O39" s="53">
        <v>18381801814</v>
      </c>
      <c r="P39" s="49"/>
      <c r="Q39" s="127">
        <f t="shared" si="1"/>
        <v>9873086436</v>
      </c>
      <c r="R39" s="127"/>
    </row>
    <row r="40" spans="1:18" ht="18.75" x14ac:dyDescent="0.2">
      <c r="A40" s="32" t="s">
        <v>52</v>
      </c>
      <c r="C40" s="52">
        <v>1844082</v>
      </c>
      <c r="D40" s="49"/>
      <c r="E40" s="53">
        <v>29441920390</v>
      </c>
      <c r="F40" s="49"/>
      <c r="G40" s="53">
        <v>16036165679</v>
      </c>
      <c r="H40" s="49"/>
      <c r="I40" s="51">
        <f t="shared" si="0"/>
        <v>13405754711</v>
      </c>
      <c r="J40" s="49"/>
      <c r="K40" s="52">
        <v>1844082</v>
      </c>
      <c r="L40" s="49"/>
      <c r="M40" s="53">
        <v>29441920390</v>
      </c>
      <c r="N40" s="49"/>
      <c r="O40" s="53">
        <v>21028255149</v>
      </c>
      <c r="P40" s="49"/>
      <c r="Q40" s="127">
        <f t="shared" si="1"/>
        <v>8413665241</v>
      </c>
      <c r="R40" s="127"/>
    </row>
    <row r="41" spans="1:18" ht="18.75" x14ac:dyDescent="0.2">
      <c r="A41" s="32" t="s">
        <v>87</v>
      </c>
      <c r="C41" s="52">
        <v>200000</v>
      </c>
      <c r="D41" s="49"/>
      <c r="E41" s="53">
        <v>3341965360</v>
      </c>
      <c r="F41" s="49"/>
      <c r="G41" s="53">
        <v>3203511464</v>
      </c>
      <c r="H41" s="49"/>
      <c r="I41" s="51">
        <f t="shared" si="0"/>
        <v>138453896</v>
      </c>
      <c r="J41" s="49"/>
      <c r="K41" s="52">
        <v>200000</v>
      </c>
      <c r="L41" s="49"/>
      <c r="M41" s="53">
        <v>3341965360</v>
      </c>
      <c r="N41" s="49"/>
      <c r="O41" s="53">
        <v>3203511464</v>
      </c>
      <c r="P41" s="49"/>
      <c r="Q41" s="127">
        <f t="shared" si="1"/>
        <v>138453896</v>
      </c>
      <c r="R41" s="127"/>
    </row>
    <row r="42" spans="1:18" ht="18.75" x14ac:dyDescent="0.2">
      <c r="A42" s="32" t="s">
        <v>83</v>
      </c>
      <c r="C42" s="52">
        <v>1600000</v>
      </c>
      <c r="D42" s="49"/>
      <c r="E42" s="53">
        <v>9144760320</v>
      </c>
      <c r="F42" s="49"/>
      <c r="G42" s="53">
        <v>9192240164</v>
      </c>
      <c r="H42" s="49"/>
      <c r="I42" s="51">
        <f t="shared" si="0"/>
        <v>-47479844</v>
      </c>
      <c r="J42" s="49"/>
      <c r="K42" s="52">
        <v>1600000</v>
      </c>
      <c r="L42" s="49"/>
      <c r="M42" s="53">
        <v>9144760320</v>
      </c>
      <c r="N42" s="49"/>
      <c r="O42" s="53">
        <v>9192240164</v>
      </c>
      <c r="P42" s="49"/>
      <c r="Q42" s="127">
        <f t="shared" si="1"/>
        <v>-47479844</v>
      </c>
      <c r="R42" s="127"/>
    </row>
    <row r="43" spans="1:18" ht="18.75" x14ac:dyDescent="0.2">
      <c r="A43" s="32" t="s">
        <v>102</v>
      </c>
      <c r="C43" s="52">
        <v>100000</v>
      </c>
      <c r="D43" s="49"/>
      <c r="E43" s="53">
        <v>5300706340</v>
      </c>
      <c r="F43" s="49"/>
      <c r="G43" s="53">
        <v>5105565081</v>
      </c>
      <c r="H43" s="49"/>
      <c r="I43" s="51">
        <f t="shared" si="0"/>
        <v>195141259</v>
      </c>
      <c r="J43" s="49"/>
      <c r="K43" s="52">
        <v>100000</v>
      </c>
      <c r="L43" s="49"/>
      <c r="M43" s="53">
        <v>5300706340</v>
      </c>
      <c r="N43" s="49"/>
      <c r="O43" s="53">
        <v>5105565081</v>
      </c>
      <c r="P43" s="49"/>
      <c r="Q43" s="127">
        <f t="shared" si="1"/>
        <v>195141259</v>
      </c>
      <c r="R43" s="127"/>
    </row>
    <row r="44" spans="1:18" ht="18.75" x14ac:dyDescent="0.2">
      <c r="A44" s="32" t="s">
        <v>90</v>
      </c>
      <c r="C44" s="52">
        <v>200000</v>
      </c>
      <c r="D44" s="49"/>
      <c r="E44" s="53">
        <v>1990493620</v>
      </c>
      <c r="F44" s="49"/>
      <c r="G44" s="53">
        <v>1864955033</v>
      </c>
      <c r="H44" s="49"/>
      <c r="I44" s="51">
        <f t="shared" si="0"/>
        <v>125538587</v>
      </c>
      <c r="J44" s="49"/>
      <c r="K44" s="52">
        <v>200000</v>
      </c>
      <c r="L44" s="49"/>
      <c r="M44" s="53">
        <v>1990493620</v>
      </c>
      <c r="N44" s="49"/>
      <c r="O44" s="53">
        <v>1864955033</v>
      </c>
      <c r="P44" s="49"/>
      <c r="Q44" s="127">
        <f t="shared" si="1"/>
        <v>125538587</v>
      </c>
      <c r="R44" s="127"/>
    </row>
    <row r="45" spans="1:18" ht="18.75" x14ac:dyDescent="0.2">
      <c r="A45" s="32" t="s">
        <v>79</v>
      </c>
      <c r="C45" s="52">
        <v>400000</v>
      </c>
      <c r="D45" s="49"/>
      <c r="E45" s="53">
        <v>1522539088</v>
      </c>
      <c r="F45" s="49"/>
      <c r="G45" s="53">
        <v>1538456946</v>
      </c>
      <c r="H45" s="49"/>
      <c r="I45" s="51">
        <f t="shared" si="0"/>
        <v>-15917858</v>
      </c>
      <c r="J45" s="49"/>
      <c r="K45" s="52">
        <v>400000</v>
      </c>
      <c r="L45" s="49"/>
      <c r="M45" s="53">
        <v>1522539088</v>
      </c>
      <c r="N45" s="49"/>
      <c r="O45" s="53">
        <v>1538456946</v>
      </c>
      <c r="P45" s="49"/>
      <c r="Q45" s="127">
        <f t="shared" si="1"/>
        <v>-15917858</v>
      </c>
      <c r="R45" s="127"/>
    </row>
    <row r="46" spans="1:18" ht="18.75" x14ac:dyDescent="0.2">
      <c r="A46" s="32" t="s">
        <v>92</v>
      </c>
      <c r="C46" s="52">
        <v>660000</v>
      </c>
      <c r="D46" s="49"/>
      <c r="E46" s="53">
        <v>13818352020</v>
      </c>
      <c r="F46" s="49"/>
      <c r="G46" s="53">
        <v>10142445903</v>
      </c>
      <c r="H46" s="49"/>
      <c r="I46" s="51">
        <f t="shared" si="0"/>
        <v>3675906117</v>
      </c>
      <c r="J46" s="49"/>
      <c r="K46" s="52">
        <v>660000</v>
      </c>
      <c r="L46" s="49"/>
      <c r="M46" s="53">
        <v>13818352020</v>
      </c>
      <c r="N46" s="49"/>
      <c r="O46" s="53">
        <v>10142445903</v>
      </c>
      <c r="P46" s="49"/>
      <c r="Q46" s="127">
        <f t="shared" si="1"/>
        <v>3675906117</v>
      </c>
      <c r="R46" s="127"/>
    </row>
    <row r="47" spans="1:18" ht="18.75" x14ac:dyDescent="0.2">
      <c r="A47" s="32" t="s">
        <v>70</v>
      </c>
      <c r="C47" s="52">
        <v>257500</v>
      </c>
      <c r="D47" s="49"/>
      <c r="E47" s="53">
        <v>4190356210</v>
      </c>
      <c r="F47" s="49"/>
      <c r="G47" s="53">
        <v>3523629655</v>
      </c>
      <c r="H47" s="49"/>
      <c r="I47" s="51">
        <f t="shared" si="0"/>
        <v>666726555</v>
      </c>
      <c r="J47" s="49"/>
      <c r="K47" s="52">
        <v>257500</v>
      </c>
      <c r="L47" s="49"/>
      <c r="M47" s="53">
        <v>4190356210</v>
      </c>
      <c r="N47" s="49"/>
      <c r="O47" s="53">
        <v>5176623060</v>
      </c>
      <c r="P47" s="49"/>
      <c r="Q47" s="127">
        <f t="shared" si="1"/>
        <v>-986266850</v>
      </c>
      <c r="R47" s="127"/>
    </row>
    <row r="48" spans="1:18" ht="18.75" x14ac:dyDescent="0.2">
      <c r="A48" s="32" t="s">
        <v>18</v>
      </c>
      <c r="C48" s="52">
        <v>2700000</v>
      </c>
      <c r="D48" s="49"/>
      <c r="E48" s="53">
        <v>29175714810</v>
      </c>
      <c r="F48" s="49"/>
      <c r="G48" s="53">
        <v>17071945813</v>
      </c>
      <c r="H48" s="49"/>
      <c r="I48" s="51">
        <f t="shared" si="0"/>
        <v>12103768997</v>
      </c>
      <c r="J48" s="49"/>
      <c r="K48" s="52">
        <v>2700000</v>
      </c>
      <c r="L48" s="49"/>
      <c r="M48" s="53">
        <v>29175714810</v>
      </c>
      <c r="N48" s="49"/>
      <c r="O48" s="53">
        <v>19700528580</v>
      </c>
      <c r="P48" s="49"/>
      <c r="Q48" s="127">
        <f t="shared" si="1"/>
        <v>9475186230</v>
      </c>
      <c r="R48" s="127"/>
    </row>
    <row r="49" spans="1:18" ht="18.75" x14ac:dyDescent="0.2">
      <c r="A49" s="32" t="s">
        <v>86</v>
      </c>
      <c r="C49" s="52">
        <v>200000</v>
      </c>
      <c r="D49" s="49"/>
      <c r="E49" s="53">
        <v>1615415560</v>
      </c>
      <c r="F49" s="49"/>
      <c r="G49" s="53">
        <v>1568135208</v>
      </c>
      <c r="H49" s="49"/>
      <c r="I49" s="51">
        <f t="shared" si="0"/>
        <v>47280352</v>
      </c>
      <c r="J49" s="49"/>
      <c r="K49" s="52">
        <v>200000</v>
      </c>
      <c r="L49" s="49"/>
      <c r="M49" s="53">
        <v>1615415560</v>
      </c>
      <c r="N49" s="49"/>
      <c r="O49" s="53">
        <v>1568135208</v>
      </c>
      <c r="P49" s="49"/>
      <c r="Q49" s="127">
        <f t="shared" si="1"/>
        <v>47280352</v>
      </c>
      <c r="R49" s="127"/>
    </row>
    <row r="50" spans="1:18" ht="18.75" x14ac:dyDescent="0.2">
      <c r="A50" s="32" t="s">
        <v>64</v>
      </c>
      <c r="C50" s="52">
        <v>1256500</v>
      </c>
      <c r="D50" s="49"/>
      <c r="E50" s="53">
        <v>8490621206</v>
      </c>
      <c r="F50" s="49"/>
      <c r="G50" s="53">
        <v>6759831139</v>
      </c>
      <c r="H50" s="49"/>
      <c r="I50" s="51">
        <f t="shared" si="0"/>
        <v>1730790067</v>
      </c>
      <c r="J50" s="49"/>
      <c r="K50" s="52">
        <v>1256500</v>
      </c>
      <c r="L50" s="49"/>
      <c r="M50" s="53">
        <v>8490621206</v>
      </c>
      <c r="N50" s="49"/>
      <c r="O50" s="53">
        <v>7911683326</v>
      </c>
      <c r="P50" s="49"/>
      <c r="Q50" s="127">
        <f t="shared" si="1"/>
        <v>578937880</v>
      </c>
      <c r="R50" s="127"/>
    </row>
    <row r="51" spans="1:18" ht="18.75" x14ac:dyDescent="0.2">
      <c r="A51" s="32" t="s">
        <v>23</v>
      </c>
      <c r="C51" s="52">
        <v>16483818</v>
      </c>
      <c r="D51" s="49"/>
      <c r="E51" s="53">
        <v>59520932638</v>
      </c>
      <c r="F51" s="49"/>
      <c r="G51" s="53">
        <v>29149064158</v>
      </c>
      <c r="H51" s="49"/>
      <c r="I51" s="51">
        <f t="shared" si="0"/>
        <v>30371868480</v>
      </c>
      <c r="J51" s="49"/>
      <c r="K51" s="52">
        <v>16483818</v>
      </c>
      <c r="L51" s="49"/>
      <c r="M51" s="53">
        <v>59520932638</v>
      </c>
      <c r="N51" s="49"/>
      <c r="O51" s="53">
        <v>33979291819</v>
      </c>
      <c r="P51" s="49"/>
      <c r="Q51" s="127">
        <f t="shared" si="1"/>
        <v>25541640819</v>
      </c>
      <c r="R51" s="127"/>
    </row>
    <row r="52" spans="1:18" ht="18.75" x14ac:dyDescent="0.2">
      <c r="A52" s="32" t="s">
        <v>74</v>
      </c>
      <c r="C52" s="52">
        <v>360000</v>
      </c>
      <c r="D52" s="49"/>
      <c r="E52" s="53">
        <v>5883367284</v>
      </c>
      <c r="F52" s="49"/>
      <c r="G52" s="53">
        <v>3099859418</v>
      </c>
      <c r="H52" s="49"/>
      <c r="I52" s="51">
        <f t="shared" si="0"/>
        <v>2783507866</v>
      </c>
      <c r="J52" s="49"/>
      <c r="K52" s="52">
        <v>360000</v>
      </c>
      <c r="L52" s="49"/>
      <c r="M52" s="53">
        <v>5883367284</v>
      </c>
      <c r="N52" s="49"/>
      <c r="O52" s="53">
        <v>4543802784</v>
      </c>
      <c r="P52" s="49"/>
      <c r="Q52" s="127">
        <f t="shared" si="1"/>
        <v>1339564500</v>
      </c>
      <c r="R52" s="127"/>
    </row>
    <row r="53" spans="1:18" ht="18.75" x14ac:dyDescent="0.2">
      <c r="A53" s="32" t="s">
        <v>32</v>
      </c>
      <c r="C53" s="52">
        <v>250000</v>
      </c>
      <c r="D53" s="49"/>
      <c r="E53" s="53">
        <v>32720103250</v>
      </c>
      <c r="F53" s="49"/>
      <c r="G53" s="53">
        <v>24822626320</v>
      </c>
      <c r="H53" s="49"/>
      <c r="I53" s="51">
        <f t="shared" si="0"/>
        <v>7897476930</v>
      </c>
      <c r="J53" s="49"/>
      <c r="K53" s="52">
        <v>250000</v>
      </c>
      <c r="L53" s="49"/>
      <c r="M53" s="53">
        <v>32720103250</v>
      </c>
      <c r="N53" s="49"/>
      <c r="O53" s="53">
        <v>24831556750</v>
      </c>
      <c r="P53" s="49"/>
      <c r="Q53" s="127">
        <f t="shared" si="1"/>
        <v>7888546500</v>
      </c>
      <c r="R53" s="127"/>
    </row>
    <row r="54" spans="1:18" ht="18.75" x14ac:dyDescent="0.2">
      <c r="A54" s="32" t="s">
        <v>36</v>
      </c>
      <c r="C54" s="52">
        <v>900000</v>
      </c>
      <c r="D54" s="49"/>
      <c r="E54" s="53">
        <v>31033244250</v>
      </c>
      <c r="F54" s="49"/>
      <c r="G54" s="53">
        <v>15768256828</v>
      </c>
      <c r="H54" s="49"/>
      <c r="I54" s="51">
        <f t="shared" si="0"/>
        <v>15264987422</v>
      </c>
      <c r="J54" s="49"/>
      <c r="K54" s="52">
        <v>900000</v>
      </c>
      <c r="L54" s="49"/>
      <c r="M54" s="53">
        <v>31033244250</v>
      </c>
      <c r="N54" s="49"/>
      <c r="O54" s="53">
        <v>21626459741</v>
      </c>
      <c r="P54" s="49"/>
      <c r="Q54" s="127">
        <f t="shared" si="1"/>
        <v>9406784509</v>
      </c>
      <c r="R54" s="127"/>
    </row>
    <row r="55" spans="1:18" ht="18.75" x14ac:dyDescent="0.2">
      <c r="A55" s="32" t="s">
        <v>96</v>
      </c>
      <c r="C55" s="52">
        <v>200000</v>
      </c>
      <c r="D55" s="49"/>
      <c r="E55" s="53">
        <v>1926988340</v>
      </c>
      <c r="F55" s="49"/>
      <c r="G55" s="53">
        <v>1696473642</v>
      </c>
      <c r="H55" s="49"/>
      <c r="I55" s="51">
        <f t="shared" si="0"/>
        <v>230514698</v>
      </c>
      <c r="J55" s="49"/>
      <c r="K55" s="52">
        <v>200000</v>
      </c>
      <c r="L55" s="49"/>
      <c r="M55" s="53">
        <v>1926988340</v>
      </c>
      <c r="N55" s="49"/>
      <c r="O55" s="53">
        <v>1696473642</v>
      </c>
      <c r="P55" s="49"/>
      <c r="Q55" s="127">
        <f t="shared" si="1"/>
        <v>230514698</v>
      </c>
      <c r="R55" s="127"/>
    </row>
    <row r="56" spans="1:18" ht="18.75" x14ac:dyDescent="0.2">
      <c r="A56" s="32" t="s">
        <v>24</v>
      </c>
      <c r="C56" s="52">
        <v>426720</v>
      </c>
      <c r="D56" s="49"/>
      <c r="E56" s="53">
        <v>818050249</v>
      </c>
      <c r="F56" s="49"/>
      <c r="G56" s="53">
        <v>739310796</v>
      </c>
      <c r="H56" s="49"/>
      <c r="I56" s="51">
        <f t="shared" si="0"/>
        <v>78739453</v>
      </c>
      <c r="J56" s="49"/>
      <c r="K56" s="52">
        <v>426720</v>
      </c>
      <c r="L56" s="49"/>
      <c r="M56" s="53">
        <v>818050249</v>
      </c>
      <c r="N56" s="49"/>
      <c r="O56" s="53">
        <v>955662222</v>
      </c>
      <c r="P56" s="49"/>
      <c r="Q56" s="127">
        <f t="shared" si="1"/>
        <v>-137611973</v>
      </c>
      <c r="R56" s="127"/>
    </row>
    <row r="57" spans="1:18" ht="18.75" x14ac:dyDescent="0.2">
      <c r="A57" s="32" t="s">
        <v>67</v>
      </c>
      <c r="C57" s="52">
        <v>3000000</v>
      </c>
      <c r="D57" s="49"/>
      <c r="E57" s="53">
        <v>43937715600</v>
      </c>
      <c r="F57" s="49"/>
      <c r="G57" s="53">
        <v>21433032000</v>
      </c>
      <c r="H57" s="49"/>
      <c r="I57" s="51">
        <f t="shared" si="0"/>
        <v>22504683600</v>
      </c>
      <c r="J57" s="49"/>
      <c r="K57" s="52">
        <v>3000000</v>
      </c>
      <c r="L57" s="49"/>
      <c r="M57" s="53">
        <v>43937715600</v>
      </c>
      <c r="N57" s="49"/>
      <c r="O57" s="53">
        <v>26255464200</v>
      </c>
      <c r="P57" s="49"/>
      <c r="Q57" s="127">
        <f t="shared" si="1"/>
        <v>17682251400</v>
      </c>
      <c r="R57" s="127"/>
    </row>
    <row r="58" spans="1:18" ht="18.75" x14ac:dyDescent="0.2">
      <c r="A58" s="32" t="s">
        <v>37</v>
      </c>
      <c r="C58" s="52">
        <v>670438</v>
      </c>
      <c r="D58" s="49"/>
      <c r="E58" s="53">
        <v>4576957938</v>
      </c>
      <c r="F58" s="49"/>
      <c r="G58" s="53">
        <v>3109271222</v>
      </c>
      <c r="H58" s="49"/>
      <c r="I58" s="51">
        <f t="shared" si="0"/>
        <v>1467686716</v>
      </c>
      <c r="J58" s="49"/>
      <c r="K58" s="52">
        <v>670438</v>
      </c>
      <c r="L58" s="49"/>
      <c r="M58" s="53">
        <v>4576957938</v>
      </c>
      <c r="N58" s="49"/>
      <c r="O58" s="53">
        <v>4922890805</v>
      </c>
      <c r="P58" s="49"/>
      <c r="Q58" s="127">
        <f t="shared" si="1"/>
        <v>-345932867</v>
      </c>
      <c r="R58" s="127"/>
    </row>
    <row r="59" spans="1:18" ht="18.75" x14ac:dyDescent="0.2">
      <c r="A59" s="32" t="s">
        <v>31</v>
      </c>
      <c r="C59" s="52">
        <v>100000</v>
      </c>
      <c r="D59" s="49"/>
      <c r="E59" s="53">
        <v>4361026650</v>
      </c>
      <c r="F59" s="49"/>
      <c r="G59" s="53">
        <v>3449229747</v>
      </c>
      <c r="H59" s="49"/>
      <c r="I59" s="51">
        <f t="shared" si="0"/>
        <v>911796903</v>
      </c>
      <c r="J59" s="49"/>
      <c r="K59" s="52">
        <v>100000</v>
      </c>
      <c r="L59" s="49"/>
      <c r="M59" s="53">
        <v>4361026650</v>
      </c>
      <c r="N59" s="49"/>
      <c r="O59" s="53">
        <v>4127843200</v>
      </c>
      <c r="P59" s="49"/>
      <c r="Q59" s="127">
        <f t="shared" si="1"/>
        <v>233183450</v>
      </c>
      <c r="R59" s="127"/>
    </row>
    <row r="60" spans="1:18" ht="18.75" x14ac:dyDescent="0.2">
      <c r="A60" s="32" t="s">
        <v>76</v>
      </c>
      <c r="C60" s="52">
        <v>3000000</v>
      </c>
      <c r="D60" s="49"/>
      <c r="E60" s="53">
        <v>16967817000</v>
      </c>
      <c r="F60" s="49"/>
      <c r="G60" s="53">
        <v>14425621260</v>
      </c>
      <c r="H60" s="49"/>
      <c r="I60" s="51">
        <f t="shared" si="0"/>
        <v>2542195740</v>
      </c>
      <c r="J60" s="49"/>
      <c r="K60" s="52">
        <v>3000000</v>
      </c>
      <c r="L60" s="49"/>
      <c r="M60" s="53">
        <v>16967817000</v>
      </c>
      <c r="N60" s="49"/>
      <c r="O60" s="53">
        <v>20926974300</v>
      </c>
      <c r="P60" s="49"/>
      <c r="Q60" s="127">
        <f t="shared" si="1"/>
        <v>-3959157300</v>
      </c>
      <c r="R60" s="127"/>
    </row>
    <row r="61" spans="1:18" ht="18.75" x14ac:dyDescent="0.2">
      <c r="A61" s="32" t="s">
        <v>53</v>
      </c>
      <c r="C61" s="52">
        <v>220000</v>
      </c>
      <c r="D61" s="49"/>
      <c r="E61" s="53">
        <v>13772509146</v>
      </c>
      <c r="F61" s="49"/>
      <c r="G61" s="53">
        <v>6748813270</v>
      </c>
      <c r="H61" s="49"/>
      <c r="I61" s="51">
        <f t="shared" si="0"/>
        <v>7023695876</v>
      </c>
      <c r="J61" s="49"/>
      <c r="K61" s="52">
        <v>220000</v>
      </c>
      <c r="L61" s="49"/>
      <c r="M61" s="53">
        <v>13772509146</v>
      </c>
      <c r="N61" s="49"/>
      <c r="O61" s="53">
        <v>9705787505</v>
      </c>
      <c r="P61" s="49"/>
      <c r="Q61" s="127">
        <f t="shared" si="1"/>
        <v>4066721641</v>
      </c>
      <c r="R61" s="127"/>
    </row>
    <row r="62" spans="1:18" ht="18.75" x14ac:dyDescent="0.2">
      <c r="A62" s="32" t="s">
        <v>57</v>
      </c>
      <c r="C62" s="52">
        <v>1630606</v>
      </c>
      <c r="D62" s="49"/>
      <c r="E62" s="53">
        <v>12555690985</v>
      </c>
      <c r="F62" s="49"/>
      <c r="G62" s="53">
        <v>7724532918</v>
      </c>
      <c r="H62" s="49"/>
      <c r="I62" s="51">
        <f t="shared" si="0"/>
        <v>4831158067</v>
      </c>
      <c r="J62" s="49"/>
      <c r="K62" s="52">
        <v>1630606</v>
      </c>
      <c r="L62" s="49"/>
      <c r="M62" s="53">
        <v>12555690985</v>
      </c>
      <c r="N62" s="49"/>
      <c r="O62" s="53">
        <v>12822184159</v>
      </c>
      <c r="P62" s="49"/>
      <c r="Q62" s="127">
        <f t="shared" si="1"/>
        <v>-266493174</v>
      </c>
      <c r="R62" s="127"/>
    </row>
    <row r="63" spans="1:18" ht="18.75" x14ac:dyDescent="0.2">
      <c r="A63" s="32" t="s">
        <v>94</v>
      </c>
      <c r="C63" s="52">
        <v>100000</v>
      </c>
      <c r="D63" s="49"/>
      <c r="E63" s="53">
        <v>1388185730</v>
      </c>
      <c r="F63" s="49"/>
      <c r="G63" s="53">
        <v>1319505815</v>
      </c>
      <c r="H63" s="49"/>
      <c r="I63" s="51">
        <f t="shared" si="0"/>
        <v>68679915</v>
      </c>
      <c r="J63" s="49"/>
      <c r="K63" s="52">
        <v>100000</v>
      </c>
      <c r="L63" s="49"/>
      <c r="M63" s="53">
        <v>1388185730</v>
      </c>
      <c r="N63" s="49"/>
      <c r="O63" s="53">
        <v>1319505815</v>
      </c>
      <c r="P63" s="49"/>
      <c r="Q63" s="127">
        <f t="shared" si="1"/>
        <v>68679915</v>
      </c>
      <c r="R63" s="127"/>
    </row>
    <row r="64" spans="1:18" ht="18.75" x14ac:dyDescent="0.2">
      <c r="A64" s="32" t="s">
        <v>62</v>
      </c>
      <c r="C64" s="52">
        <v>400000</v>
      </c>
      <c r="D64" s="49"/>
      <c r="E64" s="53">
        <v>1219301376</v>
      </c>
      <c r="F64" s="49"/>
      <c r="G64" s="53">
        <v>939036699</v>
      </c>
      <c r="H64" s="49"/>
      <c r="I64" s="51">
        <f t="shared" si="0"/>
        <v>280264677</v>
      </c>
      <c r="J64" s="49"/>
      <c r="K64" s="52">
        <v>400000</v>
      </c>
      <c r="L64" s="49"/>
      <c r="M64" s="53">
        <v>1219301376</v>
      </c>
      <c r="N64" s="49"/>
      <c r="O64" s="53">
        <v>1183544573</v>
      </c>
      <c r="P64" s="49"/>
      <c r="Q64" s="127">
        <f t="shared" si="1"/>
        <v>35756803</v>
      </c>
      <c r="R64" s="127"/>
    </row>
    <row r="65" spans="1:18" ht="18.75" x14ac:dyDescent="0.2">
      <c r="A65" s="32" t="s">
        <v>28</v>
      </c>
      <c r="C65" s="52">
        <v>1900000</v>
      </c>
      <c r="D65" s="49"/>
      <c r="E65" s="53">
        <v>21813071410</v>
      </c>
      <c r="F65" s="49"/>
      <c r="G65" s="53">
        <v>15108486907</v>
      </c>
      <c r="H65" s="49"/>
      <c r="I65" s="51">
        <f t="shared" si="0"/>
        <v>6704584503</v>
      </c>
      <c r="J65" s="49"/>
      <c r="K65" s="52">
        <v>1900000</v>
      </c>
      <c r="L65" s="49"/>
      <c r="M65" s="53">
        <v>21813071410</v>
      </c>
      <c r="N65" s="49"/>
      <c r="O65" s="53">
        <v>15918293600</v>
      </c>
      <c r="P65" s="49"/>
      <c r="Q65" s="127">
        <f t="shared" si="1"/>
        <v>5894777810</v>
      </c>
      <c r="R65" s="127"/>
    </row>
    <row r="66" spans="1:18" ht="18.75" x14ac:dyDescent="0.2">
      <c r="A66" s="32" t="s">
        <v>95</v>
      </c>
      <c r="C66" s="52">
        <v>600000</v>
      </c>
      <c r="D66" s="49"/>
      <c r="E66" s="53">
        <v>6197718420</v>
      </c>
      <c r="F66" s="49"/>
      <c r="G66" s="53">
        <v>5566679469</v>
      </c>
      <c r="H66" s="49"/>
      <c r="I66" s="51">
        <f t="shared" si="0"/>
        <v>631038951</v>
      </c>
      <c r="J66" s="49"/>
      <c r="K66" s="52">
        <v>600000</v>
      </c>
      <c r="L66" s="49"/>
      <c r="M66" s="53">
        <v>6197718420</v>
      </c>
      <c r="N66" s="49"/>
      <c r="O66" s="53">
        <v>5566679469</v>
      </c>
      <c r="P66" s="49"/>
      <c r="Q66" s="127">
        <f t="shared" si="1"/>
        <v>631038951</v>
      </c>
      <c r="R66" s="127"/>
    </row>
    <row r="67" spans="1:18" ht="18.75" x14ac:dyDescent="0.2">
      <c r="A67" s="32" t="s">
        <v>68</v>
      </c>
      <c r="C67" s="52">
        <v>100000</v>
      </c>
      <c r="D67" s="49"/>
      <c r="E67" s="53">
        <v>2982763620</v>
      </c>
      <c r="F67" s="49"/>
      <c r="G67" s="53">
        <v>1748240822</v>
      </c>
      <c r="H67" s="49"/>
      <c r="I67" s="51">
        <f t="shared" si="0"/>
        <v>1234522798</v>
      </c>
      <c r="J67" s="49"/>
      <c r="K67" s="52">
        <v>100000</v>
      </c>
      <c r="L67" s="49"/>
      <c r="M67" s="53">
        <v>2982763620</v>
      </c>
      <c r="N67" s="49"/>
      <c r="O67" s="53">
        <v>2149711609</v>
      </c>
      <c r="P67" s="49"/>
      <c r="Q67" s="127">
        <f t="shared" si="1"/>
        <v>833052011</v>
      </c>
      <c r="R67" s="127"/>
    </row>
    <row r="68" spans="1:18" ht="18.75" x14ac:dyDescent="0.2">
      <c r="A68" s="32" t="s">
        <v>106</v>
      </c>
      <c r="C68" s="52">
        <v>400000</v>
      </c>
      <c r="D68" s="49"/>
      <c r="E68" s="53">
        <v>3242738360</v>
      </c>
      <c r="F68" s="49"/>
      <c r="G68" s="53">
        <v>2189774489</v>
      </c>
      <c r="H68" s="49"/>
      <c r="I68" s="51">
        <f t="shared" si="0"/>
        <v>1052963871</v>
      </c>
      <c r="J68" s="49"/>
      <c r="K68" s="52">
        <v>400000</v>
      </c>
      <c r="L68" s="49"/>
      <c r="M68" s="53">
        <v>3242738360</v>
      </c>
      <c r="N68" s="49"/>
      <c r="O68" s="53">
        <v>2189774489</v>
      </c>
      <c r="P68" s="49"/>
      <c r="Q68" s="127">
        <f t="shared" si="1"/>
        <v>1052963871</v>
      </c>
      <c r="R68" s="127"/>
    </row>
    <row r="69" spans="1:18" ht="18.75" x14ac:dyDescent="0.2">
      <c r="A69" s="32" t="s">
        <v>93</v>
      </c>
      <c r="C69" s="52">
        <v>1600000</v>
      </c>
      <c r="D69" s="49"/>
      <c r="E69" s="53">
        <v>4359637472</v>
      </c>
      <c r="F69" s="49"/>
      <c r="G69" s="53">
        <v>4225627133</v>
      </c>
      <c r="H69" s="49"/>
      <c r="I69" s="51">
        <f t="shared" si="0"/>
        <v>134010339</v>
      </c>
      <c r="J69" s="49"/>
      <c r="K69" s="52">
        <v>1600000</v>
      </c>
      <c r="L69" s="49"/>
      <c r="M69" s="53">
        <v>4359637472</v>
      </c>
      <c r="N69" s="49"/>
      <c r="O69" s="53">
        <v>4225627133</v>
      </c>
      <c r="P69" s="49"/>
      <c r="Q69" s="127">
        <f t="shared" si="1"/>
        <v>134010339</v>
      </c>
      <c r="R69" s="127"/>
    </row>
    <row r="70" spans="1:18" ht="18.75" x14ac:dyDescent="0.2">
      <c r="A70" s="32" t="s">
        <v>35</v>
      </c>
      <c r="C70" s="52">
        <v>900000</v>
      </c>
      <c r="D70" s="49"/>
      <c r="E70" s="53">
        <v>6188787990</v>
      </c>
      <c r="F70" s="49"/>
      <c r="G70" s="53">
        <v>3231636843</v>
      </c>
      <c r="H70" s="49"/>
      <c r="I70" s="51">
        <f t="shared" si="0"/>
        <v>2957151147</v>
      </c>
      <c r="J70" s="49"/>
      <c r="K70" s="52">
        <v>900000</v>
      </c>
      <c r="L70" s="49"/>
      <c r="M70" s="53">
        <v>6188787990</v>
      </c>
      <c r="N70" s="49"/>
      <c r="O70" s="53">
        <v>4965319080</v>
      </c>
      <c r="P70" s="49"/>
      <c r="Q70" s="127">
        <f t="shared" si="1"/>
        <v>1223468910</v>
      </c>
      <c r="R70" s="127"/>
    </row>
    <row r="71" spans="1:18" ht="18.75" x14ac:dyDescent="0.2">
      <c r="A71" s="32" t="s">
        <v>22</v>
      </c>
      <c r="C71" s="52">
        <v>33638802</v>
      </c>
      <c r="D71" s="49"/>
      <c r="E71" s="53">
        <v>44393769500</v>
      </c>
      <c r="F71" s="49"/>
      <c r="G71" s="53">
        <v>27212721460</v>
      </c>
      <c r="H71" s="49"/>
      <c r="I71" s="51">
        <f t="shared" si="0"/>
        <v>17181048040</v>
      </c>
      <c r="J71" s="49"/>
      <c r="K71" s="52">
        <v>33638802</v>
      </c>
      <c r="L71" s="49"/>
      <c r="M71" s="53">
        <v>44393769500</v>
      </c>
      <c r="N71" s="49"/>
      <c r="O71" s="53">
        <v>34916547552</v>
      </c>
      <c r="P71" s="49"/>
      <c r="Q71" s="127">
        <f t="shared" si="1"/>
        <v>9477221948</v>
      </c>
      <c r="R71" s="127"/>
    </row>
    <row r="72" spans="1:18" ht="18.75" x14ac:dyDescent="0.2">
      <c r="A72" s="32" t="s">
        <v>72</v>
      </c>
      <c r="C72" s="52">
        <v>1228499</v>
      </c>
      <c r="D72" s="49"/>
      <c r="E72" s="53">
        <v>10276192784</v>
      </c>
      <c r="F72" s="49"/>
      <c r="G72" s="53">
        <v>8057364064</v>
      </c>
      <c r="H72" s="49"/>
      <c r="I72" s="51">
        <f t="shared" si="0"/>
        <v>2218828720</v>
      </c>
      <c r="J72" s="49"/>
      <c r="K72" s="52">
        <v>1228499</v>
      </c>
      <c r="L72" s="49"/>
      <c r="M72" s="53">
        <v>10276192784</v>
      </c>
      <c r="N72" s="49"/>
      <c r="O72" s="53">
        <v>12567917879</v>
      </c>
      <c r="P72" s="49"/>
      <c r="Q72" s="127">
        <f t="shared" si="1"/>
        <v>-2291725095</v>
      </c>
      <c r="R72" s="127"/>
    </row>
    <row r="73" spans="1:18" ht="18.75" x14ac:dyDescent="0.2">
      <c r="A73" s="32" t="s">
        <v>97</v>
      </c>
      <c r="C73" s="52">
        <v>200000</v>
      </c>
      <c r="D73" s="49"/>
      <c r="E73" s="53">
        <v>1897220240</v>
      </c>
      <c r="F73" s="49"/>
      <c r="G73" s="53">
        <v>1816827168</v>
      </c>
      <c r="H73" s="49"/>
      <c r="I73" s="51">
        <f t="shared" ref="I73:I97" si="2">E73-G73</f>
        <v>80393072</v>
      </c>
      <c r="J73" s="49"/>
      <c r="K73" s="52">
        <v>200000</v>
      </c>
      <c r="L73" s="49"/>
      <c r="M73" s="53">
        <v>1897220240</v>
      </c>
      <c r="N73" s="49"/>
      <c r="O73" s="53">
        <v>1816827168</v>
      </c>
      <c r="P73" s="49"/>
      <c r="Q73" s="127">
        <f t="shared" ref="Q73:Q97" si="3">M73-O73</f>
        <v>80393072</v>
      </c>
      <c r="R73" s="127"/>
    </row>
    <row r="74" spans="1:18" ht="18.75" x14ac:dyDescent="0.2">
      <c r="A74" s="32" t="s">
        <v>105</v>
      </c>
      <c r="C74" s="52">
        <v>400000</v>
      </c>
      <c r="D74" s="49"/>
      <c r="E74" s="53">
        <v>1563817520</v>
      </c>
      <c r="F74" s="49"/>
      <c r="G74" s="53">
        <v>1257741715</v>
      </c>
      <c r="H74" s="49"/>
      <c r="I74" s="51">
        <f t="shared" si="2"/>
        <v>306075805</v>
      </c>
      <c r="J74" s="49"/>
      <c r="K74" s="52">
        <v>400000</v>
      </c>
      <c r="L74" s="49"/>
      <c r="M74" s="53">
        <v>1563817520</v>
      </c>
      <c r="N74" s="49"/>
      <c r="O74" s="53">
        <v>1257741715</v>
      </c>
      <c r="P74" s="49"/>
      <c r="Q74" s="127">
        <f t="shared" si="3"/>
        <v>306075805</v>
      </c>
      <c r="R74" s="127"/>
    </row>
    <row r="75" spans="1:18" ht="18.75" x14ac:dyDescent="0.2">
      <c r="A75" s="32" t="s">
        <v>104</v>
      </c>
      <c r="C75" s="52">
        <v>438000</v>
      </c>
      <c r="D75" s="49"/>
      <c r="E75" s="53">
        <v>12647274966</v>
      </c>
      <c r="F75" s="49"/>
      <c r="G75" s="53">
        <v>10610059010</v>
      </c>
      <c r="H75" s="49"/>
      <c r="I75" s="51">
        <f t="shared" si="2"/>
        <v>2037215956</v>
      </c>
      <c r="J75" s="49"/>
      <c r="K75" s="52">
        <v>438000</v>
      </c>
      <c r="L75" s="49"/>
      <c r="M75" s="53">
        <v>12647274966</v>
      </c>
      <c r="N75" s="49"/>
      <c r="O75" s="53">
        <v>10610059010</v>
      </c>
      <c r="P75" s="49"/>
      <c r="Q75" s="127">
        <f t="shared" si="3"/>
        <v>2037215956</v>
      </c>
      <c r="R75" s="127"/>
    </row>
    <row r="76" spans="1:18" ht="18.75" x14ac:dyDescent="0.2">
      <c r="A76" s="32" t="s">
        <v>40</v>
      </c>
      <c r="C76" s="52">
        <v>3193394</v>
      </c>
      <c r="D76" s="49"/>
      <c r="E76" s="53">
        <v>16604035497</v>
      </c>
      <c r="F76" s="49"/>
      <c r="G76" s="53">
        <v>12339333341</v>
      </c>
      <c r="H76" s="49"/>
      <c r="I76" s="51">
        <f t="shared" si="2"/>
        <v>4264702156</v>
      </c>
      <c r="J76" s="49"/>
      <c r="K76" s="52">
        <v>3193394</v>
      </c>
      <c r="L76" s="49"/>
      <c r="M76" s="53">
        <v>16604035497</v>
      </c>
      <c r="N76" s="49"/>
      <c r="O76" s="53">
        <v>12176411322</v>
      </c>
      <c r="P76" s="49"/>
      <c r="Q76" s="127">
        <f t="shared" si="3"/>
        <v>4427624175</v>
      </c>
      <c r="R76" s="127"/>
    </row>
    <row r="77" spans="1:18" ht="18.75" x14ac:dyDescent="0.2">
      <c r="A77" s="32" t="s">
        <v>47</v>
      </c>
      <c r="C77" s="52">
        <v>1200000</v>
      </c>
      <c r="D77" s="49"/>
      <c r="E77" s="53">
        <v>16562970840</v>
      </c>
      <c r="F77" s="49"/>
      <c r="G77" s="53">
        <v>7996187949</v>
      </c>
      <c r="H77" s="49"/>
      <c r="I77" s="51">
        <f t="shared" si="2"/>
        <v>8566782891</v>
      </c>
      <c r="J77" s="49"/>
      <c r="K77" s="52">
        <v>1200000</v>
      </c>
      <c r="L77" s="49"/>
      <c r="M77" s="53">
        <v>16562970840</v>
      </c>
      <c r="N77" s="49"/>
      <c r="O77" s="53">
        <v>10645072560</v>
      </c>
      <c r="P77" s="49"/>
      <c r="Q77" s="127">
        <f t="shared" si="3"/>
        <v>5917898280</v>
      </c>
      <c r="R77" s="127"/>
    </row>
    <row r="78" spans="1:18" ht="18.75" x14ac:dyDescent="0.2">
      <c r="A78" s="32" t="s">
        <v>54</v>
      </c>
      <c r="C78" s="52">
        <v>600000</v>
      </c>
      <c r="D78" s="49"/>
      <c r="E78" s="53">
        <v>14645905200</v>
      </c>
      <c r="F78" s="49"/>
      <c r="G78" s="53">
        <v>8147528970</v>
      </c>
      <c r="H78" s="49"/>
      <c r="I78" s="51">
        <f t="shared" si="2"/>
        <v>6498376230</v>
      </c>
      <c r="J78" s="49"/>
      <c r="K78" s="52">
        <v>600000</v>
      </c>
      <c r="L78" s="49"/>
      <c r="M78" s="53">
        <v>14645905200</v>
      </c>
      <c r="N78" s="49"/>
      <c r="O78" s="53">
        <v>11811982075</v>
      </c>
      <c r="P78" s="49"/>
      <c r="Q78" s="127">
        <f t="shared" si="3"/>
        <v>2833923125</v>
      </c>
      <c r="R78" s="127"/>
    </row>
    <row r="79" spans="1:18" ht="18.75" x14ac:dyDescent="0.2">
      <c r="A79" s="32" t="s">
        <v>85</v>
      </c>
      <c r="C79" s="52">
        <v>600000</v>
      </c>
      <c r="D79" s="49"/>
      <c r="E79" s="53">
        <v>6031017060</v>
      </c>
      <c r="F79" s="49"/>
      <c r="G79" s="53">
        <v>5524568417</v>
      </c>
      <c r="H79" s="49"/>
      <c r="I79" s="51">
        <f t="shared" si="2"/>
        <v>506448643</v>
      </c>
      <c r="J79" s="49"/>
      <c r="K79" s="52">
        <v>600000</v>
      </c>
      <c r="L79" s="49"/>
      <c r="M79" s="53">
        <v>6031017060</v>
      </c>
      <c r="N79" s="49"/>
      <c r="O79" s="53">
        <v>5524568417</v>
      </c>
      <c r="P79" s="49"/>
      <c r="Q79" s="127">
        <f t="shared" si="3"/>
        <v>506448643</v>
      </c>
      <c r="R79" s="127"/>
    </row>
    <row r="80" spans="1:18" ht="18.75" x14ac:dyDescent="0.2">
      <c r="A80" s="32" t="s">
        <v>69</v>
      </c>
      <c r="C80" s="52">
        <v>600000</v>
      </c>
      <c r="D80" s="49"/>
      <c r="E80" s="53">
        <v>8775635880</v>
      </c>
      <c r="F80" s="49"/>
      <c r="G80" s="53">
        <v>6413358536</v>
      </c>
      <c r="H80" s="49"/>
      <c r="I80" s="51">
        <f t="shared" si="2"/>
        <v>2362277344</v>
      </c>
      <c r="J80" s="49"/>
      <c r="K80" s="52">
        <v>600000</v>
      </c>
      <c r="L80" s="49"/>
      <c r="M80" s="53">
        <v>8775635880</v>
      </c>
      <c r="N80" s="49"/>
      <c r="O80" s="53">
        <v>10064741192</v>
      </c>
      <c r="P80" s="49"/>
      <c r="Q80" s="127">
        <f t="shared" si="3"/>
        <v>-1289105312</v>
      </c>
      <c r="R80" s="127"/>
    </row>
    <row r="81" spans="1:18" ht="18.75" x14ac:dyDescent="0.2">
      <c r="A81" s="32" t="s">
        <v>19</v>
      </c>
      <c r="C81" s="52">
        <v>40000000</v>
      </c>
      <c r="D81" s="49"/>
      <c r="E81" s="53">
        <v>23100045600</v>
      </c>
      <c r="F81" s="49"/>
      <c r="G81" s="53">
        <v>14987246080</v>
      </c>
      <c r="H81" s="49"/>
      <c r="I81" s="51">
        <f t="shared" si="2"/>
        <v>8112799520</v>
      </c>
      <c r="J81" s="49"/>
      <c r="K81" s="52">
        <v>40000000</v>
      </c>
      <c r="L81" s="49"/>
      <c r="M81" s="53">
        <v>23100045600</v>
      </c>
      <c r="N81" s="49"/>
      <c r="O81" s="53">
        <v>24846440800</v>
      </c>
      <c r="P81" s="49"/>
      <c r="Q81" s="127">
        <f t="shared" si="3"/>
        <v>-1746395200</v>
      </c>
      <c r="R81" s="127"/>
    </row>
    <row r="82" spans="1:18" ht="18.75" x14ac:dyDescent="0.2">
      <c r="A82" s="32" t="s">
        <v>56</v>
      </c>
      <c r="C82" s="52">
        <v>3750000</v>
      </c>
      <c r="D82" s="49"/>
      <c r="E82" s="53">
        <v>24558682500</v>
      </c>
      <c r="F82" s="49"/>
      <c r="G82" s="53">
        <v>11657634481</v>
      </c>
      <c r="H82" s="49"/>
      <c r="I82" s="51">
        <f t="shared" si="2"/>
        <v>12901048019</v>
      </c>
      <c r="J82" s="49"/>
      <c r="K82" s="52">
        <v>3750000</v>
      </c>
      <c r="L82" s="49"/>
      <c r="M82" s="53">
        <v>24558682500</v>
      </c>
      <c r="N82" s="49"/>
      <c r="O82" s="53">
        <v>15870118312</v>
      </c>
      <c r="P82" s="49"/>
      <c r="Q82" s="127">
        <f t="shared" si="3"/>
        <v>8688564188</v>
      </c>
      <c r="R82" s="127"/>
    </row>
    <row r="83" spans="1:18" ht="18.75" x14ac:dyDescent="0.2">
      <c r="A83" s="32" t="s">
        <v>55</v>
      </c>
      <c r="C83" s="52">
        <v>2960706</v>
      </c>
      <c r="D83" s="49"/>
      <c r="E83" s="53">
        <v>8134822867</v>
      </c>
      <c r="F83" s="49"/>
      <c r="G83" s="53">
        <v>5024699996</v>
      </c>
      <c r="H83" s="49"/>
      <c r="I83" s="51">
        <f t="shared" si="2"/>
        <v>3110122871</v>
      </c>
      <c r="J83" s="49"/>
      <c r="K83" s="52">
        <v>2960706</v>
      </c>
      <c r="L83" s="49"/>
      <c r="M83" s="53">
        <v>8134822867</v>
      </c>
      <c r="N83" s="49"/>
      <c r="O83" s="53">
        <v>8737075903</v>
      </c>
      <c r="P83" s="49"/>
      <c r="Q83" s="127">
        <f t="shared" si="3"/>
        <v>-602253036</v>
      </c>
      <c r="R83" s="127"/>
    </row>
    <row r="84" spans="1:18" ht="18.75" x14ac:dyDescent="0.2">
      <c r="A84" s="32" t="s">
        <v>29</v>
      </c>
      <c r="C84" s="52">
        <v>4588175</v>
      </c>
      <c r="D84" s="49"/>
      <c r="E84" s="53">
        <v>12442552077</v>
      </c>
      <c r="F84" s="49"/>
      <c r="G84" s="53">
        <v>8172335720</v>
      </c>
      <c r="H84" s="49"/>
      <c r="I84" s="51">
        <f t="shared" si="2"/>
        <v>4270216357</v>
      </c>
      <c r="J84" s="49"/>
      <c r="K84" s="52">
        <v>4588175</v>
      </c>
      <c r="L84" s="49"/>
      <c r="M84" s="53">
        <v>12442552077</v>
      </c>
      <c r="N84" s="49"/>
      <c r="O84" s="53">
        <v>12720901400</v>
      </c>
      <c r="P84" s="49"/>
      <c r="Q84" s="127">
        <f t="shared" si="3"/>
        <v>-278349323</v>
      </c>
      <c r="R84" s="127"/>
    </row>
    <row r="85" spans="1:18" ht="18.75" x14ac:dyDescent="0.2">
      <c r="A85" s="32" t="s">
        <v>77</v>
      </c>
      <c r="C85" s="52">
        <v>2800000</v>
      </c>
      <c r="D85" s="49"/>
      <c r="E85" s="53">
        <v>14780853920</v>
      </c>
      <c r="F85" s="49"/>
      <c r="G85" s="53">
        <v>14963459005</v>
      </c>
      <c r="H85" s="49"/>
      <c r="I85" s="51">
        <f t="shared" si="2"/>
        <v>-182605085</v>
      </c>
      <c r="J85" s="49"/>
      <c r="K85" s="52">
        <v>2800000</v>
      </c>
      <c r="L85" s="49"/>
      <c r="M85" s="53">
        <v>14780853920</v>
      </c>
      <c r="N85" s="49"/>
      <c r="O85" s="53">
        <v>14963459005</v>
      </c>
      <c r="P85" s="49"/>
      <c r="Q85" s="127">
        <f t="shared" si="3"/>
        <v>-182605085</v>
      </c>
      <c r="R85" s="127"/>
    </row>
    <row r="86" spans="1:18" ht="18.75" x14ac:dyDescent="0.2">
      <c r="A86" s="32" t="s">
        <v>61</v>
      </c>
      <c r="C86" s="52">
        <v>375000</v>
      </c>
      <c r="D86" s="49"/>
      <c r="E86" s="53">
        <v>3683802375</v>
      </c>
      <c r="F86" s="49"/>
      <c r="G86" s="53">
        <v>3202824299</v>
      </c>
      <c r="H86" s="49"/>
      <c r="I86" s="51">
        <f t="shared" si="2"/>
        <v>480978076</v>
      </c>
      <c r="J86" s="49"/>
      <c r="K86" s="52">
        <v>375000</v>
      </c>
      <c r="L86" s="49"/>
      <c r="M86" s="53">
        <v>3683802375</v>
      </c>
      <c r="N86" s="49"/>
      <c r="O86" s="53">
        <v>3168785864</v>
      </c>
      <c r="P86" s="49"/>
      <c r="Q86" s="127">
        <f t="shared" si="3"/>
        <v>515016511</v>
      </c>
      <c r="R86" s="127"/>
    </row>
    <row r="87" spans="1:18" ht="18.75" x14ac:dyDescent="0.2">
      <c r="A87" s="32" t="s">
        <v>51</v>
      </c>
      <c r="C87" s="52">
        <v>100000</v>
      </c>
      <c r="D87" s="49"/>
      <c r="E87" s="53">
        <v>18461183350</v>
      </c>
      <c r="F87" s="49"/>
      <c r="G87" s="53">
        <v>11025092124</v>
      </c>
      <c r="H87" s="49"/>
      <c r="I87" s="51">
        <f t="shared" si="2"/>
        <v>7436091226</v>
      </c>
      <c r="J87" s="49"/>
      <c r="K87" s="52">
        <v>100000</v>
      </c>
      <c r="L87" s="49"/>
      <c r="M87" s="53">
        <v>18461183350</v>
      </c>
      <c r="N87" s="49"/>
      <c r="O87" s="53">
        <v>13741947243</v>
      </c>
      <c r="P87" s="49"/>
      <c r="Q87" s="127">
        <f t="shared" si="3"/>
        <v>4719236107</v>
      </c>
      <c r="R87" s="127"/>
    </row>
    <row r="88" spans="1:18" ht="18.75" x14ac:dyDescent="0.2">
      <c r="A88" s="32" t="s">
        <v>82</v>
      </c>
      <c r="C88" s="52">
        <v>197333</v>
      </c>
      <c r="D88" s="49"/>
      <c r="E88" s="53">
        <v>5496123970</v>
      </c>
      <c r="F88" s="49"/>
      <c r="G88" s="53">
        <v>5740251400</v>
      </c>
      <c r="H88" s="49"/>
      <c r="I88" s="51">
        <f t="shared" si="2"/>
        <v>-244127430</v>
      </c>
      <c r="J88" s="49"/>
      <c r="K88" s="52">
        <v>197333</v>
      </c>
      <c r="L88" s="49"/>
      <c r="M88" s="53">
        <v>5496123970</v>
      </c>
      <c r="N88" s="49"/>
      <c r="O88" s="53">
        <v>5740251400</v>
      </c>
      <c r="P88" s="49"/>
      <c r="Q88" s="127">
        <f t="shared" si="3"/>
        <v>-244127430</v>
      </c>
      <c r="R88" s="127"/>
    </row>
    <row r="89" spans="1:18" ht="18.75" x14ac:dyDescent="0.2">
      <c r="A89" s="32" t="s">
        <v>88</v>
      </c>
      <c r="C89" s="52">
        <v>1200000</v>
      </c>
      <c r="D89" s="49"/>
      <c r="E89" s="53">
        <v>790640736</v>
      </c>
      <c r="F89" s="49"/>
      <c r="G89" s="53">
        <v>748388353</v>
      </c>
      <c r="H89" s="49"/>
      <c r="I89" s="51">
        <f t="shared" si="2"/>
        <v>42252383</v>
      </c>
      <c r="J89" s="49"/>
      <c r="K89" s="52">
        <v>1200000</v>
      </c>
      <c r="L89" s="49"/>
      <c r="M89" s="53">
        <v>790640736</v>
      </c>
      <c r="N89" s="49"/>
      <c r="O89" s="53">
        <v>748388353</v>
      </c>
      <c r="P89" s="49"/>
      <c r="Q89" s="127">
        <f t="shared" si="3"/>
        <v>42252383</v>
      </c>
      <c r="R89" s="127"/>
    </row>
    <row r="90" spans="1:18" ht="18.75" x14ac:dyDescent="0.2">
      <c r="A90" s="32" t="s">
        <v>100</v>
      </c>
      <c r="C90" s="52">
        <v>100000</v>
      </c>
      <c r="D90" s="49"/>
      <c r="E90" s="53">
        <v>1376278490</v>
      </c>
      <c r="F90" s="49"/>
      <c r="G90" s="53">
        <v>1085885112</v>
      </c>
      <c r="H90" s="49"/>
      <c r="I90" s="51">
        <f t="shared" si="2"/>
        <v>290393378</v>
      </c>
      <c r="J90" s="49"/>
      <c r="K90" s="52">
        <v>100000</v>
      </c>
      <c r="L90" s="49"/>
      <c r="M90" s="53">
        <v>1376278490</v>
      </c>
      <c r="N90" s="49"/>
      <c r="O90" s="53">
        <v>1085885112</v>
      </c>
      <c r="P90" s="49"/>
      <c r="Q90" s="127">
        <f t="shared" si="3"/>
        <v>290393378</v>
      </c>
      <c r="R90" s="127"/>
    </row>
    <row r="91" spans="1:18" ht="18.75" x14ac:dyDescent="0.2">
      <c r="A91" s="32" t="s">
        <v>65</v>
      </c>
      <c r="C91" s="52">
        <v>3100000</v>
      </c>
      <c r="D91" s="49"/>
      <c r="E91" s="53">
        <v>67918896960</v>
      </c>
      <c r="F91" s="49"/>
      <c r="G91" s="53">
        <v>45344083041</v>
      </c>
      <c r="H91" s="49"/>
      <c r="I91" s="51">
        <f t="shared" si="2"/>
        <v>22574813919</v>
      </c>
      <c r="J91" s="49"/>
      <c r="K91" s="52">
        <v>3100000</v>
      </c>
      <c r="L91" s="49"/>
      <c r="M91" s="53">
        <v>67918896960</v>
      </c>
      <c r="N91" s="49"/>
      <c r="O91" s="53">
        <v>44675810813</v>
      </c>
      <c r="P91" s="49"/>
      <c r="Q91" s="127">
        <f t="shared" si="3"/>
        <v>23243086147</v>
      </c>
      <c r="R91" s="127"/>
    </row>
    <row r="92" spans="1:18" ht="18.75" x14ac:dyDescent="0.2">
      <c r="A92" s="32" t="s">
        <v>21</v>
      </c>
      <c r="C92" s="52">
        <v>34290521</v>
      </c>
      <c r="D92" s="49"/>
      <c r="E92" s="53">
        <v>24158073243</v>
      </c>
      <c r="F92" s="49"/>
      <c r="G92" s="53">
        <v>14496204964</v>
      </c>
      <c r="H92" s="49"/>
      <c r="I92" s="51">
        <f>E92-G92</f>
        <v>9661868279</v>
      </c>
      <c r="J92" s="49"/>
      <c r="K92" s="52">
        <v>34290521</v>
      </c>
      <c r="L92" s="49"/>
      <c r="M92" s="53">
        <v>24158073243</v>
      </c>
      <c r="N92" s="49"/>
      <c r="O92" s="53">
        <v>22694978690</v>
      </c>
      <c r="P92" s="49"/>
      <c r="Q92" s="127">
        <f t="shared" si="3"/>
        <v>1463094553</v>
      </c>
      <c r="R92" s="127"/>
    </row>
    <row r="93" spans="1:18" ht="18.75" x14ac:dyDescent="0.2">
      <c r="A93" s="32" t="s">
        <v>101</v>
      </c>
      <c r="C93" s="52">
        <v>50000</v>
      </c>
      <c r="D93" s="49"/>
      <c r="E93" s="53">
        <v>2316950450</v>
      </c>
      <c r="F93" s="49"/>
      <c r="G93" s="53">
        <v>1799745974</v>
      </c>
      <c r="H93" s="49"/>
      <c r="I93" s="51">
        <f t="shared" si="2"/>
        <v>517204476</v>
      </c>
      <c r="J93" s="49"/>
      <c r="K93" s="52">
        <v>50000</v>
      </c>
      <c r="L93" s="49"/>
      <c r="M93" s="53">
        <v>2316950450</v>
      </c>
      <c r="N93" s="49"/>
      <c r="O93" s="53">
        <v>1799745974</v>
      </c>
      <c r="P93" s="49"/>
      <c r="Q93" s="127">
        <f>M93-O93</f>
        <v>517204476</v>
      </c>
      <c r="R93" s="127"/>
    </row>
    <row r="94" spans="1:18" ht="18.75" x14ac:dyDescent="0.2">
      <c r="A94" s="32" t="s">
        <v>91</v>
      </c>
      <c r="C94" s="52">
        <v>200000</v>
      </c>
      <c r="D94" s="49"/>
      <c r="E94" s="53">
        <v>1182785840</v>
      </c>
      <c r="F94" s="49"/>
      <c r="G94" s="53">
        <v>1229266057</v>
      </c>
      <c r="H94" s="49"/>
      <c r="I94" s="51">
        <f t="shared" si="2"/>
        <v>-46480217</v>
      </c>
      <c r="J94" s="49"/>
      <c r="K94" s="52">
        <v>200000</v>
      </c>
      <c r="L94" s="49"/>
      <c r="M94" s="53">
        <v>1182785840</v>
      </c>
      <c r="N94" s="49"/>
      <c r="O94" s="53">
        <v>1229266057</v>
      </c>
      <c r="P94" s="49"/>
      <c r="Q94" s="127">
        <f t="shared" si="3"/>
        <v>-46480217</v>
      </c>
      <c r="R94" s="127"/>
    </row>
    <row r="95" spans="1:18" ht="18.75" x14ac:dyDescent="0.2">
      <c r="A95" s="32" t="s">
        <v>66</v>
      </c>
      <c r="C95" s="52">
        <v>350000</v>
      </c>
      <c r="D95" s="49"/>
      <c r="E95" s="53">
        <v>1917065640</v>
      </c>
      <c r="F95" s="49"/>
      <c r="G95" s="53">
        <v>1385427219</v>
      </c>
      <c r="H95" s="49"/>
      <c r="I95" s="51">
        <f t="shared" si="2"/>
        <v>531638421</v>
      </c>
      <c r="J95" s="49"/>
      <c r="K95" s="52">
        <v>350000</v>
      </c>
      <c r="L95" s="49"/>
      <c r="M95" s="53">
        <v>1917065640</v>
      </c>
      <c r="N95" s="49"/>
      <c r="O95" s="53">
        <v>2097658780</v>
      </c>
      <c r="P95" s="49"/>
      <c r="Q95" s="127">
        <f t="shared" si="3"/>
        <v>-180593140</v>
      </c>
      <c r="R95" s="127"/>
    </row>
    <row r="96" spans="1:18" ht="18.75" x14ac:dyDescent="0.2">
      <c r="A96" s="32" t="s">
        <v>80</v>
      </c>
      <c r="C96" s="52">
        <v>100000</v>
      </c>
      <c r="D96" s="49"/>
      <c r="E96" s="53">
        <v>5335435790</v>
      </c>
      <c r="F96" s="49"/>
      <c r="G96" s="53">
        <v>5391324321</v>
      </c>
      <c r="H96" s="49"/>
      <c r="I96" s="51">
        <f t="shared" si="2"/>
        <v>-55888531</v>
      </c>
      <c r="J96" s="49"/>
      <c r="K96" s="52">
        <v>100000</v>
      </c>
      <c r="L96" s="49"/>
      <c r="M96" s="53">
        <v>5335435790</v>
      </c>
      <c r="N96" s="49"/>
      <c r="O96" s="53">
        <v>5391324321</v>
      </c>
      <c r="P96" s="49"/>
      <c r="Q96" s="127">
        <f t="shared" si="3"/>
        <v>-55888531</v>
      </c>
      <c r="R96" s="127"/>
    </row>
    <row r="97" spans="1:18" ht="18.75" x14ac:dyDescent="0.2">
      <c r="A97" s="32" t="s">
        <v>27</v>
      </c>
      <c r="C97" s="54">
        <v>3771813</v>
      </c>
      <c r="D97" s="49"/>
      <c r="E97" s="55">
        <v>34133030795</v>
      </c>
      <c r="F97" s="49"/>
      <c r="G97" s="55">
        <v>18158799311</v>
      </c>
      <c r="H97" s="49"/>
      <c r="I97" s="51">
        <f t="shared" si="2"/>
        <v>15974231484</v>
      </c>
      <c r="J97" s="49"/>
      <c r="K97" s="54">
        <v>3771813</v>
      </c>
      <c r="L97" s="49"/>
      <c r="M97" s="55">
        <v>34133030795</v>
      </c>
      <c r="N97" s="49"/>
      <c r="O97" s="55">
        <v>21329092150</v>
      </c>
      <c r="P97" s="49"/>
      <c r="Q97" s="127">
        <f t="shared" si="3"/>
        <v>12803938645</v>
      </c>
      <c r="R97" s="127"/>
    </row>
    <row r="98" spans="1:18" s="17" customFormat="1" ht="21" x14ac:dyDescent="0.2">
      <c r="A98" s="31"/>
      <c r="C98" s="56"/>
      <c r="D98" s="57"/>
      <c r="E98" s="58">
        <f>SUM(E8:E97)</f>
        <v>1482396692136</v>
      </c>
      <c r="F98" s="57"/>
      <c r="G98" s="58">
        <f>SUM(G8:G97)</f>
        <v>929532329731</v>
      </c>
      <c r="H98" s="57"/>
      <c r="I98" s="59">
        <f>SUM(I8:I97)</f>
        <v>552864362405</v>
      </c>
      <c r="J98" s="57"/>
      <c r="K98" s="56"/>
      <c r="L98" s="57"/>
      <c r="M98" s="58">
        <f>SUM(M8:M97)</f>
        <v>1482396692136</v>
      </c>
      <c r="N98" s="57"/>
      <c r="O98" s="58">
        <f>SUM(O8:O97)</f>
        <v>1150079324098</v>
      </c>
      <c r="P98" s="57"/>
      <c r="Q98" s="133">
        <f>SUM(Q8:R97)</f>
        <v>332317368038</v>
      </c>
      <c r="R98" s="133"/>
    </row>
    <row r="100" spans="1:18" s="94" customFormat="1" x14ac:dyDescent="0.2">
      <c r="A100" s="97"/>
      <c r="C100" s="95"/>
      <c r="K100" s="95"/>
    </row>
    <row r="101" spans="1:18" s="28" customFormat="1" x14ac:dyDescent="0.2">
      <c r="A101" s="99"/>
      <c r="C101" s="29"/>
      <c r="K101" s="29"/>
    </row>
    <row r="102" spans="1:18" s="28" customFormat="1" x14ac:dyDescent="0.2">
      <c r="A102" s="99"/>
      <c r="C102" s="29"/>
      <c r="I102" s="27">
        <v>524035024129</v>
      </c>
      <c r="K102" s="29"/>
      <c r="Q102" s="27">
        <v>317697146423</v>
      </c>
    </row>
    <row r="103" spans="1:18" s="28" customFormat="1" x14ac:dyDescent="0.2">
      <c r="A103" s="99"/>
      <c r="C103" s="29"/>
      <c r="I103" s="27">
        <v>28829338276</v>
      </c>
      <c r="K103" s="29"/>
      <c r="Q103" s="27">
        <v>14620221615</v>
      </c>
    </row>
    <row r="104" spans="1:18" s="28" customFormat="1" x14ac:dyDescent="0.2">
      <c r="A104" s="99"/>
      <c r="C104" s="29"/>
      <c r="I104" s="27">
        <f>SUM(I102:I103)</f>
        <v>552864362405</v>
      </c>
      <c r="K104" s="29"/>
      <c r="Q104" s="60">
        <f>SUM(Q102:Q103)</f>
        <v>332317368038</v>
      </c>
    </row>
    <row r="105" spans="1:18" s="28" customFormat="1" x14ac:dyDescent="0.2">
      <c r="A105" s="99"/>
      <c r="C105" s="29"/>
      <c r="K105" s="29"/>
      <c r="Q105" s="60"/>
    </row>
    <row r="106" spans="1:18" s="28" customFormat="1" x14ac:dyDescent="0.2">
      <c r="A106" s="99"/>
      <c r="C106" s="29"/>
      <c r="I106" s="60">
        <f>I98-I104</f>
        <v>0</v>
      </c>
      <c r="K106" s="29"/>
      <c r="Q106" s="27"/>
    </row>
    <row r="107" spans="1:18" s="28" customFormat="1" x14ac:dyDescent="0.2">
      <c r="A107" s="99"/>
      <c r="C107" s="29"/>
      <c r="K107" s="29"/>
      <c r="Q107" s="27">
        <f>Q98-Q104</f>
        <v>0</v>
      </c>
    </row>
    <row r="108" spans="1:18" s="28" customFormat="1" x14ac:dyDescent="0.2">
      <c r="A108" s="99"/>
      <c r="C108" s="29"/>
      <c r="K108" s="29"/>
    </row>
    <row r="109" spans="1:18" s="28" customFormat="1" x14ac:dyDescent="0.2">
      <c r="A109" s="99"/>
      <c r="C109" s="29"/>
      <c r="K109" s="29"/>
    </row>
    <row r="110" spans="1:18" s="28" customFormat="1" x14ac:dyDescent="0.2">
      <c r="A110" s="99"/>
      <c r="C110" s="29"/>
      <c r="K110" s="29"/>
    </row>
    <row r="111" spans="1:18" s="28" customFormat="1" x14ac:dyDescent="0.2">
      <c r="A111" s="99"/>
      <c r="C111" s="29"/>
      <c r="K111" s="29"/>
    </row>
    <row r="112" spans="1:18" x14ac:dyDescent="0.2">
      <c r="G112" s="28"/>
      <c r="H112" s="28"/>
      <c r="I112" s="28"/>
      <c r="J112" s="28"/>
      <c r="K112" s="29"/>
      <c r="L112" s="28"/>
      <c r="M112" s="28"/>
      <c r="N112" s="28"/>
      <c r="O112" s="28"/>
      <c r="P112" s="28"/>
      <c r="Q112" s="28"/>
    </row>
  </sheetData>
  <mergeCells count="99">
    <mergeCell ref="Q98:R98"/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16"/>
  <sheetViews>
    <sheetView rightToLeft="1" topLeftCell="A72" workbookViewId="0">
      <selection activeCell="R50" sqref="R5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42578125" style="12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12" style="12" bestFit="1" customWidth="1"/>
    <col min="13" max="13" width="1.28515625" customWidth="1"/>
    <col min="14" max="14" width="16.42578125" bestFit="1" customWidth="1"/>
    <col min="15" max="15" width="1.28515625" customWidth="1"/>
    <col min="16" max="16" width="5.42578125" style="12" bestFit="1" customWidth="1"/>
    <col min="17" max="17" width="1.28515625" customWidth="1"/>
    <col min="18" max="18" width="10.28515625" style="12" bestFit="1" customWidth="1"/>
    <col min="19" max="19" width="1.28515625" customWidth="1"/>
    <col min="20" max="20" width="12.28515625" style="12" bestFit="1" customWidth="1"/>
    <col min="21" max="21" width="1.28515625" customWidth="1"/>
    <col min="22" max="22" width="16.140625" style="12" bestFit="1" customWidth="1"/>
    <col min="23" max="23" width="1.28515625" customWidth="1"/>
    <col min="24" max="24" width="17.5703125" bestFit="1" customWidth="1"/>
    <col min="25" max="25" width="1.28515625" customWidth="1"/>
    <col min="26" max="26" width="18.42578125" bestFit="1" customWidth="1"/>
    <col min="27" max="27" width="1.28515625" customWidth="1"/>
    <col min="28" max="28" width="18.28515625" style="12" bestFit="1" customWidth="1"/>
    <col min="29" max="29" width="0.28515625" customWidth="1"/>
    <col min="33" max="33" width="16.42578125" bestFit="1" customWidth="1"/>
  </cols>
  <sheetData>
    <row r="1" spans="1:33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33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33" ht="25.5" x14ac:dyDescent="0.2">
      <c r="A3" s="109" t="s">
        <v>192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</row>
    <row r="4" spans="1:33" ht="24" x14ac:dyDescent="0.2">
      <c r="A4" s="2" t="s">
        <v>3</v>
      </c>
      <c r="B4" s="111" t="s">
        <v>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G4" s="27">
        <v>1725548661589</v>
      </c>
    </row>
    <row r="5" spans="1:33" ht="24" x14ac:dyDescent="0.2">
      <c r="A5" s="111" t="s">
        <v>5</v>
      </c>
      <c r="B5" s="111"/>
      <c r="C5" s="111" t="s">
        <v>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6" spans="1:33" ht="21" x14ac:dyDescent="0.2">
      <c r="F6" s="112" t="s">
        <v>7</v>
      </c>
      <c r="G6" s="112"/>
      <c r="H6" s="112"/>
      <c r="I6" s="112"/>
      <c r="J6" s="112"/>
      <c r="L6" s="112" t="s">
        <v>8</v>
      </c>
      <c r="M6" s="112"/>
      <c r="N6" s="112"/>
      <c r="O6" s="112"/>
      <c r="P6" s="112"/>
      <c r="Q6" s="112"/>
      <c r="R6" s="112"/>
      <c r="T6" s="112" t="s">
        <v>9</v>
      </c>
      <c r="U6" s="112"/>
      <c r="V6" s="112"/>
      <c r="W6" s="112"/>
      <c r="X6" s="112"/>
      <c r="Y6" s="112"/>
      <c r="Z6" s="112"/>
      <c r="AA6" s="112"/>
      <c r="AB6" s="113"/>
    </row>
    <row r="7" spans="1:33" ht="21" x14ac:dyDescent="0.2">
      <c r="E7" s="113" t="s">
        <v>12</v>
      </c>
      <c r="F7" s="113"/>
      <c r="G7" s="4"/>
      <c r="H7" s="119" t="s">
        <v>13</v>
      </c>
      <c r="I7" s="4"/>
      <c r="J7" s="119" t="s">
        <v>14</v>
      </c>
      <c r="L7" s="114" t="s">
        <v>10</v>
      </c>
      <c r="M7" s="114"/>
      <c r="N7" s="114"/>
      <c r="O7" s="4"/>
      <c r="P7" s="114" t="s">
        <v>11</v>
      </c>
      <c r="Q7" s="114"/>
      <c r="R7" s="114"/>
      <c r="T7" s="119" t="s">
        <v>12</v>
      </c>
      <c r="U7" s="4"/>
      <c r="V7" s="119" t="s">
        <v>16</v>
      </c>
      <c r="W7" s="4"/>
      <c r="X7" s="119" t="s">
        <v>13</v>
      </c>
      <c r="Y7" s="4"/>
      <c r="Z7" s="119" t="s">
        <v>14</v>
      </c>
      <c r="AA7" s="4"/>
      <c r="AB7" s="121" t="s">
        <v>17</v>
      </c>
    </row>
    <row r="8" spans="1:33" ht="21" x14ac:dyDescent="0.2">
      <c r="A8" s="113"/>
      <c r="B8" s="113"/>
      <c r="C8" s="113"/>
      <c r="E8" s="120"/>
      <c r="F8" s="120"/>
      <c r="H8" s="120"/>
      <c r="J8" s="120"/>
      <c r="L8" s="5" t="s">
        <v>12</v>
      </c>
      <c r="M8" s="4"/>
      <c r="N8" s="5" t="s">
        <v>13</v>
      </c>
      <c r="P8" s="5" t="s">
        <v>12</v>
      </c>
      <c r="Q8" s="4"/>
      <c r="R8" s="5" t="s">
        <v>15</v>
      </c>
      <c r="T8" s="120"/>
      <c r="V8" s="120"/>
      <c r="X8" s="120"/>
      <c r="Z8" s="120"/>
      <c r="AB8" s="122"/>
    </row>
    <row r="9" spans="1:33" ht="18.75" x14ac:dyDescent="0.2">
      <c r="A9" s="115" t="s">
        <v>18</v>
      </c>
      <c r="B9" s="115"/>
      <c r="C9" s="115"/>
      <c r="E9" s="116">
        <v>2700000</v>
      </c>
      <c r="F9" s="116"/>
      <c r="H9" s="6">
        <v>19638207270</v>
      </c>
      <c r="J9" s="6">
        <v>17071945813.799999</v>
      </c>
      <c r="L9" s="14">
        <v>0</v>
      </c>
      <c r="N9" s="14">
        <v>0</v>
      </c>
      <c r="P9" s="14">
        <v>0</v>
      </c>
      <c r="R9" s="14">
        <v>0</v>
      </c>
      <c r="T9" s="14">
        <v>2700000</v>
      </c>
      <c r="V9" s="14">
        <v>10890</v>
      </c>
      <c r="X9" s="6">
        <v>19638207270</v>
      </c>
      <c r="Z9" s="6">
        <v>29175714810</v>
      </c>
      <c r="AB9" s="25">
        <f>Z9/$AG$4</f>
        <v>1.6908079997658868E-2</v>
      </c>
    </row>
    <row r="10" spans="1:33" ht="18.75" x14ac:dyDescent="0.2">
      <c r="A10" s="117" t="s">
        <v>19</v>
      </c>
      <c r="B10" s="117"/>
      <c r="C10" s="117"/>
      <c r="E10" s="118">
        <v>40000000</v>
      </c>
      <c r="F10" s="118"/>
      <c r="H10" s="7">
        <v>14550352428</v>
      </c>
      <c r="J10" s="7">
        <v>14987246080</v>
      </c>
      <c r="L10" s="15">
        <v>0</v>
      </c>
      <c r="N10" s="15">
        <v>0</v>
      </c>
      <c r="P10" s="15">
        <v>0</v>
      </c>
      <c r="R10" s="15">
        <v>0</v>
      </c>
      <c r="T10" s="15">
        <v>40000000</v>
      </c>
      <c r="V10" s="15">
        <v>582</v>
      </c>
      <c r="X10" s="7">
        <v>14550352428</v>
      </c>
      <c r="Z10" s="7">
        <v>23100045600</v>
      </c>
      <c r="AB10" s="25">
        <f t="shared" ref="AB10:AB73" si="0">Z10/$AG$4</f>
        <v>1.3387072827449525E-2</v>
      </c>
    </row>
    <row r="11" spans="1:33" ht="18.75" x14ac:dyDescent="0.2">
      <c r="A11" s="117" t="s">
        <v>20</v>
      </c>
      <c r="B11" s="117"/>
      <c r="C11" s="117"/>
      <c r="E11" s="118">
        <v>1600000</v>
      </c>
      <c r="F11" s="118"/>
      <c r="H11" s="7">
        <v>21242246582</v>
      </c>
      <c r="J11" s="7">
        <v>19231780232</v>
      </c>
      <c r="L11" s="15">
        <v>2021053</v>
      </c>
      <c r="N11" s="15">
        <v>0</v>
      </c>
      <c r="P11" s="15">
        <v>0</v>
      </c>
      <c r="R11" s="15">
        <v>0</v>
      </c>
      <c r="T11" s="15">
        <v>3621053</v>
      </c>
      <c r="V11" s="15">
        <v>6430</v>
      </c>
      <c r="X11" s="7">
        <v>21242246582</v>
      </c>
      <c r="Z11" s="7">
        <v>23103390333.793301</v>
      </c>
      <c r="AB11" s="25">
        <f t="shared" si="0"/>
        <v>1.3389011187037845E-2</v>
      </c>
    </row>
    <row r="12" spans="1:33" ht="18.75" x14ac:dyDescent="0.2">
      <c r="A12" s="117" t="s">
        <v>21</v>
      </c>
      <c r="B12" s="117"/>
      <c r="C12" s="117"/>
      <c r="E12" s="118">
        <v>34290521</v>
      </c>
      <c r="F12" s="118"/>
      <c r="H12" s="7">
        <v>21938889227</v>
      </c>
      <c r="J12" s="7">
        <v>14496204964.368299</v>
      </c>
      <c r="L12" s="15">
        <v>0</v>
      </c>
      <c r="N12" s="15">
        <v>0</v>
      </c>
      <c r="P12" s="15">
        <v>0</v>
      </c>
      <c r="R12" s="15">
        <v>0</v>
      </c>
      <c r="T12" s="15">
        <v>34290521</v>
      </c>
      <c r="V12" s="15">
        <v>710</v>
      </c>
      <c r="X12" s="7">
        <v>21938889227</v>
      </c>
      <c r="Z12" s="7">
        <v>24158073243.595699</v>
      </c>
      <c r="AB12" s="25">
        <f t="shared" si="0"/>
        <v>1.4000227163312414E-2</v>
      </c>
    </row>
    <row r="13" spans="1:33" ht="18.75" x14ac:dyDescent="0.2">
      <c r="A13" s="117" t="s">
        <v>22</v>
      </c>
      <c r="B13" s="117"/>
      <c r="C13" s="117"/>
      <c r="E13" s="118">
        <v>28438802</v>
      </c>
      <c r="F13" s="118"/>
      <c r="H13" s="7">
        <v>12692898796</v>
      </c>
      <c r="J13" s="7">
        <v>21607829754.756699</v>
      </c>
      <c r="L13" s="15">
        <v>5200000</v>
      </c>
      <c r="N13" s="7">
        <v>5604891706</v>
      </c>
      <c r="P13" s="15">
        <v>0</v>
      </c>
      <c r="R13" s="15">
        <v>0</v>
      </c>
      <c r="T13" s="15">
        <v>33638802</v>
      </c>
      <c r="V13" s="15">
        <v>1330</v>
      </c>
      <c r="X13" s="7">
        <v>18297790502</v>
      </c>
      <c r="Z13" s="7">
        <v>44393769500.518204</v>
      </c>
      <c r="AB13" s="25">
        <f t="shared" si="0"/>
        <v>2.5727335594023449E-2</v>
      </c>
    </row>
    <row r="14" spans="1:33" ht="18.75" x14ac:dyDescent="0.2">
      <c r="A14" s="117" t="s">
        <v>23</v>
      </c>
      <c r="B14" s="117"/>
      <c r="C14" s="117"/>
      <c r="E14" s="118">
        <v>16483818</v>
      </c>
      <c r="F14" s="118"/>
      <c r="H14" s="7">
        <v>13377998921</v>
      </c>
      <c r="J14" s="7">
        <v>29149064158.554901</v>
      </c>
      <c r="L14" s="15">
        <v>0</v>
      </c>
      <c r="N14" s="15">
        <v>0</v>
      </c>
      <c r="P14" s="15">
        <v>0</v>
      </c>
      <c r="R14" s="15">
        <v>0</v>
      </c>
      <c r="T14" s="15">
        <v>16483818</v>
      </c>
      <c r="V14" s="15">
        <v>3639</v>
      </c>
      <c r="X14" s="7">
        <v>13377998921</v>
      </c>
      <c r="Z14" s="7">
        <v>59520932638.083504</v>
      </c>
      <c r="AB14" s="25">
        <f t="shared" si="0"/>
        <v>3.4493917188792966E-2</v>
      </c>
    </row>
    <row r="15" spans="1:33" ht="18.75" x14ac:dyDescent="0.2">
      <c r="A15" s="117" t="s">
        <v>24</v>
      </c>
      <c r="B15" s="117"/>
      <c r="C15" s="117"/>
      <c r="E15" s="118">
        <v>426720</v>
      </c>
      <c r="F15" s="118"/>
      <c r="H15" s="7">
        <v>619940930</v>
      </c>
      <c r="J15" s="7">
        <v>739310796.24057603</v>
      </c>
      <c r="L15" s="15">
        <v>0</v>
      </c>
      <c r="N15" s="15">
        <v>0</v>
      </c>
      <c r="P15" s="15">
        <v>0</v>
      </c>
      <c r="R15" s="15">
        <v>0</v>
      </c>
      <c r="T15" s="15">
        <v>426720</v>
      </c>
      <c r="V15" s="15">
        <v>1932</v>
      </c>
      <c r="X15" s="7">
        <v>619940930</v>
      </c>
      <c r="Z15" s="7">
        <v>818050249.90079999</v>
      </c>
      <c r="AB15" s="25">
        <f t="shared" si="0"/>
        <v>4.7408124042557274E-4</v>
      </c>
    </row>
    <row r="16" spans="1:33" ht="18.75" x14ac:dyDescent="0.2">
      <c r="A16" s="117" t="s">
        <v>25</v>
      </c>
      <c r="B16" s="117"/>
      <c r="C16" s="117"/>
      <c r="E16" s="118">
        <v>1891700</v>
      </c>
      <c r="F16" s="118"/>
      <c r="H16" s="7">
        <v>6613179564</v>
      </c>
      <c r="J16" s="7">
        <v>2626500214.7307501</v>
      </c>
      <c r="L16" s="15">
        <v>0</v>
      </c>
      <c r="N16" s="15">
        <v>0</v>
      </c>
      <c r="P16" s="15">
        <v>0</v>
      </c>
      <c r="R16" s="15">
        <v>0</v>
      </c>
      <c r="T16" s="15">
        <v>1891700</v>
      </c>
      <c r="V16" s="15">
        <v>2154</v>
      </c>
      <c r="X16" s="7">
        <v>6613179564</v>
      </c>
      <c r="Z16" s="7">
        <v>4043224200.4860001</v>
      </c>
      <c r="AB16" s="25">
        <f t="shared" si="0"/>
        <v>2.343152813066848E-3</v>
      </c>
    </row>
    <row r="17" spans="1:28" ht="18.75" x14ac:dyDescent="0.2">
      <c r="A17" s="117" t="s">
        <v>26</v>
      </c>
      <c r="B17" s="117"/>
      <c r="C17" s="117"/>
      <c r="E17" s="118">
        <v>60076364</v>
      </c>
      <c r="F17" s="118"/>
      <c r="H17" s="7">
        <v>35190301246</v>
      </c>
      <c r="J17" s="7">
        <v>51206685413.694504</v>
      </c>
      <c r="L17" s="15">
        <v>400000</v>
      </c>
      <c r="N17" s="7">
        <v>475262729</v>
      </c>
      <c r="P17" s="15">
        <v>0</v>
      </c>
      <c r="R17" s="15">
        <v>0</v>
      </c>
      <c r="T17" s="15">
        <v>60476364</v>
      </c>
      <c r="V17" s="15">
        <v>1505</v>
      </c>
      <c r="X17" s="7">
        <v>35665563975</v>
      </c>
      <c r="Z17" s="7">
        <v>90313366967.951401</v>
      </c>
      <c r="AB17" s="25">
        <f t="shared" si="0"/>
        <v>5.2338927889048835E-2</v>
      </c>
    </row>
    <row r="18" spans="1:28" ht="18.75" x14ac:dyDescent="0.2">
      <c r="A18" s="117" t="s">
        <v>27</v>
      </c>
      <c r="B18" s="117"/>
      <c r="C18" s="117"/>
      <c r="E18" s="118">
        <v>3571813</v>
      </c>
      <c r="F18" s="118"/>
      <c r="H18" s="7">
        <v>13601253875</v>
      </c>
      <c r="J18" s="7">
        <v>16424190591.741899</v>
      </c>
      <c r="L18" s="15">
        <v>200000</v>
      </c>
      <c r="N18" s="7">
        <v>1734608720</v>
      </c>
      <c r="P18" s="15">
        <v>0</v>
      </c>
      <c r="R18" s="15">
        <v>0</v>
      </c>
      <c r="T18" s="15">
        <v>3771813</v>
      </c>
      <c r="V18" s="15">
        <v>9120</v>
      </c>
      <c r="X18" s="7">
        <v>15335862595</v>
      </c>
      <c r="Z18" s="7">
        <v>34133030795.8512</v>
      </c>
      <c r="AB18" s="25">
        <f t="shared" si="0"/>
        <v>1.9780972600575191E-2</v>
      </c>
    </row>
    <row r="19" spans="1:28" ht="18.75" x14ac:dyDescent="0.2">
      <c r="A19" s="117" t="s">
        <v>28</v>
      </c>
      <c r="B19" s="117"/>
      <c r="C19" s="117"/>
      <c r="E19" s="118">
        <v>1000000</v>
      </c>
      <c r="F19" s="118"/>
      <c r="H19" s="7">
        <v>6998594683</v>
      </c>
      <c r="J19" s="7">
        <v>6188787990</v>
      </c>
      <c r="L19" s="15">
        <v>900000</v>
      </c>
      <c r="N19" s="7">
        <v>8919698917</v>
      </c>
      <c r="P19" s="15">
        <v>0</v>
      </c>
      <c r="R19" s="15">
        <v>0</v>
      </c>
      <c r="T19" s="15">
        <v>1900000</v>
      </c>
      <c r="V19" s="15">
        <v>11570</v>
      </c>
      <c r="X19" s="7">
        <v>15918293600</v>
      </c>
      <c r="Z19" s="7">
        <v>21813071410</v>
      </c>
      <c r="AB19" s="25">
        <f t="shared" si="0"/>
        <v>1.2641238056951156E-2</v>
      </c>
    </row>
    <row r="20" spans="1:28" ht="18.75" x14ac:dyDescent="0.2">
      <c r="A20" s="117" t="s">
        <v>29</v>
      </c>
      <c r="B20" s="117"/>
      <c r="C20" s="117"/>
      <c r="E20" s="118">
        <v>4000000</v>
      </c>
      <c r="F20" s="118"/>
      <c r="H20" s="7">
        <v>14046504299</v>
      </c>
      <c r="J20" s="7">
        <v>8172335720</v>
      </c>
      <c r="L20" s="15">
        <v>588175</v>
      </c>
      <c r="N20" s="15">
        <v>0</v>
      </c>
      <c r="P20" s="15">
        <v>0</v>
      </c>
      <c r="R20" s="15">
        <v>0</v>
      </c>
      <c r="T20" s="15">
        <v>4588175</v>
      </c>
      <c r="V20" s="15">
        <v>2733</v>
      </c>
      <c r="X20" s="7">
        <v>14046504299</v>
      </c>
      <c r="Z20" s="7">
        <v>12442552077.0142</v>
      </c>
      <c r="AB20" s="25">
        <f t="shared" si="0"/>
        <v>7.2107801732790716E-3</v>
      </c>
    </row>
    <row r="21" spans="1:28" ht="18.75" x14ac:dyDescent="0.2">
      <c r="A21" s="117" t="s">
        <v>30</v>
      </c>
      <c r="B21" s="117"/>
      <c r="C21" s="117"/>
      <c r="E21" s="118">
        <v>100000</v>
      </c>
      <c r="F21" s="118"/>
      <c r="H21" s="7">
        <v>3709856793</v>
      </c>
      <c r="J21" s="7">
        <v>3915646260.5</v>
      </c>
      <c r="L21" s="15">
        <v>0</v>
      </c>
      <c r="N21" s="15">
        <v>0</v>
      </c>
      <c r="P21" s="15">
        <v>0</v>
      </c>
      <c r="R21" s="15">
        <v>0</v>
      </c>
      <c r="T21" s="15">
        <v>100000</v>
      </c>
      <c r="V21" s="15">
        <v>70410</v>
      </c>
      <c r="X21" s="7">
        <v>3709856793</v>
      </c>
      <c r="Z21" s="7">
        <v>6986573070</v>
      </c>
      <c r="AB21" s="25">
        <f t="shared" si="0"/>
        <v>4.0488994750030975E-3</v>
      </c>
    </row>
    <row r="22" spans="1:28" ht="18.75" x14ac:dyDescent="0.2">
      <c r="A22" s="117" t="s">
        <v>31</v>
      </c>
      <c r="B22" s="117"/>
      <c r="C22" s="117"/>
      <c r="E22" s="118">
        <v>100000</v>
      </c>
      <c r="F22" s="118"/>
      <c r="H22" s="7">
        <v>2651405291</v>
      </c>
      <c r="J22" s="7">
        <v>3449229747</v>
      </c>
      <c r="L22" s="15">
        <v>0</v>
      </c>
      <c r="N22" s="15">
        <v>0</v>
      </c>
      <c r="P22" s="15">
        <v>0</v>
      </c>
      <c r="R22" s="15">
        <v>0</v>
      </c>
      <c r="T22" s="15">
        <v>100000</v>
      </c>
      <c r="V22" s="15">
        <v>43950</v>
      </c>
      <c r="X22" s="7">
        <v>2651405291</v>
      </c>
      <c r="Z22" s="7">
        <v>4361026650</v>
      </c>
      <c r="AB22" s="25">
        <f t="shared" si="0"/>
        <v>2.5273275376563862E-3</v>
      </c>
    </row>
    <row r="23" spans="1:28" ht="18.75" x14ac:dyDescent="0.2">
      <c r="A23" s="117" t="s">
        <v>32</v>
      </c>
      <c r="B23" s="117"/>
      <c r="C23" s="117"/>
      <c r="E23" s="118">
        <v>250000</v>
      </c>
      <c r="F23" s="118"/>
      <c r="H23" s="7">
        <v>11623044150</v>
      </c>
      <c r="J23" s="7">
        <v>24822626320</v>
      </c>
      <c r="L23" s="15">
        <v>0</v>
      </c>
      <c r="N23" s="15">
        <v>0</v>
      </c>
      <c r="P23" s="15">
        <v>0</v>
      </c>
      <c r="R23" s="15">
        <v>0</v>
      </c>
      <c r="T23" s="15">
        <v>250000</v>
      </c>
      <c r="V23" s="15">
        <v>131900</v>
      </c>
      <c r="X23" s="7">
        <v>11623044150</v>
      </c>
      <c r="Z23" s="7">
        <v>32720103250</v>
      </c>
      <c r="AB23" s="25">
        <f t="shared" si="0"/>
        <v>1.8962144608468564E-2</v>
      </c>
    </row>
    <row r="24" spans="1:28" ht="18.75" x14ac:dyDescent="0.2">
      <c r="A24" s="117" t="s">
        <v>33</v>
      </c>
      <c r="B24" s="117"/>
      <c r="C24" s="117"/>
      <c r="E24" s="118">
        <v>10000000</v>
      </c>
      <c r="F24" s="118"/>
      <c r="H24" s="7">
        <v>11114090286</v>
      </c>
      <c r="J24" s="7">
        <v>13396041885</v>
      </c>
      <c r="L24" s="15">
        <v>7479827</v>
      </c>
      <c r="N24" s="7">
        <v>12580273736</v>
      </c>
      <c r="P24" s="15">
        <v>0</v>
      </c>
      <c r="R24" s="15">
        <v>0</v>
      </c>
      <c r="T24" s="15">
        <v>17479827</v>
      </c>
      <c r="V24" s="15">
        <v>1620</v>
      </c>
      <c r="X24" s="7">
        <v>23694364022</v>
      </c>
      <c r="Z24" s="7">
        <v>28098426845</v>
      </c>
      <c r="AB24" s="25">
        <f t="shared" si="0"/>
        <v>1.6283763808274811E-2</v>
      </c>
    </row>
    <row r="25" spans="1:28" ht="18.75" x14ac:dyDescent="0.2">
      <c r="A25" s="117" t="s">
        <v>34</v>
      </c>
      <c r="B25" s="117"/>
      <c r="C25" s="117"/>
      <c r="E25" s="118">
        <v>3882353</v>
      </c>
      <c r="F25" s="118"/>
      <c r="H25" s="7">
        <v>7766905844</v>
      </c>
      <c r="J25" s="7">
        <v>18985113871.4179</v>
      </c>
      <c r="L25" s="15">
        <v>600000</v>
      </c>
      <c r="N25" s="7">
        <v>4540062572</v>
      </c>
      <c r="P25" s="15">
        <v>0</v>
      </c>
      <c r="R25" s="15">
        <v>0</v>
      </c>
      <c r="T25" s="15">
        <v>4482353</v>
      </c>
      <c r="V25" s="15">
        <v>7970</v>
      </c>
      <c r="X25" s="7">
        <v>12306968416</v>
      </c>
      <c r="Z25" s="7">
        <v>35448204158.140701</v>
      </c>
      <c r="AB25" s="25">
        <f t="shared" si="0"/>
        <v>2.0543149519467993E-2</v>
      </c>
    </row>
    <row r="26" spans="1:28" ht="18.75" x14ac:dyDescent="0.2">
      <c r="A26" s="117" t="s">
        <v>35</v>
      </c>
      <c r="B26" s="117"/>
      <c r="C26" s="117"/>
      <c r="E26" s="118">
        <v>900000</v>
      </c>
      <c r="F26" s="118"/>
      <c r="H26" s="7">
        <v>2934412033</v>
      </c>
      <c r="J26" s="7">
        <v>3231636843.2399998</v>
      </c>
      <c r="L26" s="15">
        <v>0</v>
      </c>
      <c r="N26" s="15">
        <v>0</v>
      </c>
      <c r="P26" s="15">
        <v>0</v>
      </c>
      <c r="R26" s="15">
        <v>0</v>
      </c>
      <c r="T26" s="15">
        <v>900000</v>
      </c>
      <c r="V26" s="15">
        <v>6930</v>
      </c>
      <c r="X26" s="7">
        <v>2934412033</v>
      </c>
      <c r="Z26" s="7">
        <v>6188787990</v>
      </c>
      <c r="AB26" s="25">
        <f t="shared" si="0"/>
        <v>3.5865624237458203E-3</v>
      </c>
    </row>
    <row r="27" spans="1:28" ht="18.75" x14ac:dyDescent="0.2">
      <c r="A27" s="117" t="s">
        <v>36</v>
      </c>
      <c r="B27" s="117"/>
      <c r="C27" s="117"/>
      <c r="E27" s="118">
        <v>800000</v>
      </c>
      <c r="F27" s="118"/>
      <c r="H27" s="7">
        <v>19082701183</v>
      </c>
      <c r="J27" s="7">
        <v>13224498270.4</v>
      </c>
      <c r="L27" s="15">
        <v>100000</v>
      </c>
      <c r="N27" s="7">
        <v>2543758558</v>
      </c>
      <c r="P27" s="15">
        <v>0</v>
      </c>
      <c r="R27" s="15">
        <v>0</v>
      </c>
      <c r="T27" s="15">
        <v>900000</v>
      </c>
      <c r="V27" s="15">
        <v>34750</v>
      </c>
      <c r="X27" s="7">
        <v>21626459741</v>
      </c>
      <c r="Z27" s="7">
        <v>31033244250</v>
      </c>
      <c r="AB27" s="25">
        <f t="shared" si="0"/>
        <v>1.7984566266257902E-2</v>
      </c>
    </row>
    <row r="28" spans="1:28" ht="18.75" x14ac:dyDescent="0.2">
      <c r="A28" s="117" t="s">
        <v>37</v>
      </c>
      <c r="B28" s="117"/>
      <c r="C28" s="117"/>
      <c r="E28" s="118">
        <v>670438</v>
      </c>
      <c r="F28" s="118"/>
      <c r="H28" s="7">
        <v>4197397467</v>
      </c>
      <c r="J28" s="7">
        <v>3109271222.5483899</v>
      </c>
      <c r="L28" s="15">
        <v>0</v>
      </c>
      <c r="N28" s="15">
        <v>0</v>
      </c>
      <c r="P28" s="15">
        <v>0</v>
      </c>
      <c r="R28" s="15">
        <v>0</v>
      </c>
      <c r="T28" s="15">
        <v>670438</v>
      </c>
      <c r="V28" s="15">
        <v>6880</v>
      </c>
      <c r="X28" s="7">
        <v>4197397467</v>
      </c>
      <c r="Z28" s="7">
        <v>4576957938.1087999</v>
      </c>
      <c r="AB28" s="25">
        <f t="shared" si="0"/>
        <v>2.6524652940787151E-3</v>
      </c>
    </row>
    <row r="29" spans="1:28" ht="18.75" x14ac:dyDescent="0.2">
      <c r="A29" s="117" t="s">
        <v>38</v>
      </c>
      <c r="B29" s="117"/>
      <c r="C29" s="117"/>
      <c r="E29" s="118">
        <v>617383</v>
      </c>
      <c r="F29" s="118"/>
      <c r="H29" s="7">
        <v>1854876906</v>
      </c>
      <c r="J29" s="7">
        <v>612610629.40999997</v>
      </c>
      <c r="L29" s="15">
        <v>0</v>
      </c>
      <c r="N29" s="15">
        <v>0</v>
      </c>
      <c r="P29" s="15">
        <v>0</v>
      </c>
      <c r="R29" s="15">
        <v>0</v>
      </c>
      <c r="T29" s="15">
        <v>617383</v>
      </c>
      <c r="V29" s="15">
        <v>1000</v>
      </c>
      <c r="X29" s="7">
        <v>1854876906</v>
      </c>
      <c r="Z29" s="7">
        <v>612610629.40999997</v>
      </c>
      <c r="AB29" s="25">
        <f t="shared" si="0"/>
        <v>3.5502367626414391E-4</v>
      </c>
    </row>
    <row r="30" spans="1:28" ht="18.75" x14ac:dyDescent="0.2">
      <c r="A30" s="117" t="s">
        <v>39</v>
      </c>
      <c r="B30" s="117"/>
      <c r="C30" s="117"/>
      <c r="E30" s="118">
        <v>2400000</v>
      </c>
      <c r="F30" s="118"/>
      <c r="H30" s="7">
        <v>30892800000</v>
      </c>
      <c r="J30" s="7">
        <v>30494441640</v>
      </c>
      <c r="L30" s="15">
        <v>0</v>
      </c>
      <c r="N30" s="15">
        <v>0</v>
      </c>
      <c r="P30" s="15">
        <v>0</v>
      </c>
      <c r="R30" s="15">
        <v>0</v>
      </c>
      <c r="T30" s="15">
        <v>2400000</v>
      </c>
      <c r="V30" s="15">
        <v>23120</v>
      </c>
      <c r="X30" s="7">
        <v>30892800000</v>
      </c>
      <c r="Z30" s="7">
        <v>55059077760</v>
      </c>
      <c r="AB30" s="25">
        <f t="shared" si="0"/>
        <v>3.1908157089755987E-2</v>
      </c>
    </row>
    <row r="31" spans="1:28" ht="18.75" x14ac:dyDescent="0.2">
      <c r="A31" s="117" t="s">
        <v>40</v>
      </c>
      <c r="B31" s="117"/>
      <c r="C31" s="117"/>
      <c r="E31" s="118">
        <v>3193394</v>
      </c>
      <c r="F31" s="118"/>
      <c r="H31" s="7">
        <v>12176411322</v>
      </c>
      <c r="J31" s="7">
        <v>12339333341.7834</v>
      </c>
      <c r="L31" s="15">
        <v>0</v>
      </c>
      <c r="N31" s="15">
        <v>0</v>
      </c>
      <c r="P31" s="15">
        <v>0</v>
      </c>
      <c r="R31" s="15">
        <v>0</v>
      </c>
      <c r="T31" s="15">
        <v>3193394</v>
      </c>
      <c r="V31" s="15">
        <v>5240</v>
      </c>
      <c r="X31" s="7">
        <v>12176411322</v>
      </c>
      <c r="Z31" s="7">
        <v>16604035497.3512</v>
      </c>
      <c r="AB31" s="25">
        <f t="shared" si="0"/>
        <v>9.6224672574931041E-3</v>
      </c>
    </row>
    <row r="32" spans="1:28" ht="18.75" x14ac:dyDescent="0.2">
      <c r="A32" s="117" t="s">
        <v>41</v>
      </c>
      <c r="B32" s="117"/>
      <c r="C32" s="117"/>
      <c r="E32" s="118">
        <v>650000</v>
      </c>
      <c r="F32" s="118"/>
      <c r="H32" s="7">
        <v>20168699200</v>
      </c>
      <c r="J32" s="7">
        <v>23055681208.299999</v>
      </c>
      <c r="L32" s="15">
        <v>0</v>
      </c>
      <c r="N32" s="15">
        <v>0</v>
      </c>
      <c r="P32" s="15">
        <v>0</v>
      </c>
      <c r="R32" s="15">
        <v>0</v>
      </c>
      <c r="T32" s="15">
        <v>650000</v>
      </c>
      <c r="V32" s="15">
        <v>67550</v>
      </c>
      <c r="X32" s="7">
        <v>20168699200</v>
      </c>
      <c r="Z32" s="7">
        <v>43568095025</v>
      </c>
      <c r="AB32" s="25">
        <f t="shared" si="0"/>
        <v>2.5248835918008593E-2</v>
      </c>
    </row>
    <row r="33" spans="1:28" ht="18.75" x14ac:dyDescent="0.2">
      <c r="A33" s="117" t="s">
        <v>42</v>
      </c>
      <c r="B33" s="117"/>
      <c r="C33" s="117"/>
      <c r="E33" s="118">
        <v>2694999</v>
      </c>
      <c r="F33" s="118"/>
      <c r="H33" s="7">
        <v>11029401514</v>
      </c>
      <c r="J33" s="7">
        <v>20052506099.654202</v>
      </c>
      <c r="L33" s="15">
        <v>0</v>
      </c>
      <c r="N33" s="15">
        <v>0</v>
      </c>
      <c r="P33" s="15">
        <v>0</v>
      </c>
      <c r="R33" s="15">
        <v>0</v>
      </c>
      <c r="T33" s="15">
        <v>2694999</v>
      </c>
      <c r="V33" s="15">
        <v>16510</v>
      </c>
      <c r="X33" s="7">
        <v>11029401514</v>
      </c>
      <c r="Z33" s="7">
        <v>44150491519.122299</v>
      </c>
      <c r="AB33" s="25">
        <f t="shared" si="0"/>
        <v>2.5586349722798076E-2</v>
      </c>
    </row>
    <row r="34" spans="1:28" ht="18.75" x14ac:dyDescent="0.2">
      <c r="A34" s="117" t="s">
        <v>43</v>
      </c>
      <c r="B34" s="117"/>
      <c r="C34" s="117"/>
      <c r="E34" s="118">
        <v>562500</v>
      </c>
      <c r="F34" s="118"/>
      <c r="H34" s="7">
        <v>4968006854</v>
      </c>
      <c r="J34" s="7">
        <v>4082211183.375</v>
      </c>
      <c r="L34" s="15">
        <v>0</v>
      </c>
      <c r="N34" s="15">
        <v>0</v>
      </c>
      <c r="P34" s="15">
        <v>0</v>
      </c>
      <c r="R34" s="15">
        <v>0</v>
      </c>
      <c r="T34" s="15">
        <v>562500</v>
      </c>
      <c r="V34" s="15">
        <v>8890</v>
      </c>
      <c r="X34" s="7">
        <v>4968006854</v>
      </c>
      <c r="Z34" s="7">
        <v>4961970168.75</v>
      </c>
      <c r="AB34" s="25">
        <f t="shared" si="0"/>
        <v>2.8755898220689342E-3</v>
      </c>
    </row>
    <row r="35" spans="1:28" ht="18.75" x14ac:dyDescent="0.2">
      <c r="A35" s="117" t="s">
        <v>44</v>
      </c>
      <c r="B35" s="117"/>
      <c r="C35" s="117"/>
      <c r="E35" s="118">
        <v>1200000</v>
      </c>
      <c r="F35" s="118"/>
      <c r="H35" s="7">
        <v>29387285787</v>
      </c>
      <c r="J35" s="7">
        <v>36025830909.599998</v>
      </c>
      <c r="L35" s="15">
        <v>0</v>
      </c>
      <c r="N35" s="15">
        <v>0</v>
      </c>
      <c r="P35" s="15">
        <v>0</v>
      </c>
      <c r="R35" s="15">
        <v>0</v>
      </c>
      <c r="T35" s="15">
        <v>1200000</v>
      </c>
      <c r="V35" s="15">
        <v>61960</v>
      </c>
      <c r="X35" s="7">
        <v>29387285787</v>
      </c>
      <c r="Z35" s="7">
        <v>73777259040</v>
      </c>
      <c r="AB35" s="25">
        <f t="shared" si="0"/>
        <v>4.2755826411792403E-2</v>
      </c>
    </row>
    <row r="36" spans="1:28" ht="18.75" x14ac:dyDescent="0.2">
      <c r="A36" s="117" t="s">
        <v>45</v>
      </c>
      <c r="B36" s="117"/>
      <c r="C36" s="117"/>
      <c r="E36" s="118">
        <v>600000</v>
      </c>
      <c r="F36" s="118"/>
      <c r="H36" s="7">
        <v>7875851981</v>
      </c>
      <c r="J36" s="7">
        <v>8870536582.7999992</v>
      </c>
      <c r="L36" s="15">
        <v>0</v>
      </c>
      <c r="N36" s="15">
        <v>0</v>
      </c>
      <c r="P36" s="15">
        <v>0</v>
      </c>
      <c r="R36" s="15">
        <v>0</v>
      </c>
      <c r="T36" s="15">
        <v>600000</v>
      </c>
      <c r="V36" s="15">
        <v>17010</v>
      </c>
      <c r="X36" s="7">
        <v>7875851981</v>
      </c>
      <c r="Z36" s="7">
        <v>10127107620</v>
      </c>
      <c r="AB36" s="25">
        <f t="shared" si="0"/>
        <v>5.8689203297658879E-3</v>
      </c>
    </row>
    <row r="37" spans="1:28" ht="18.75" x14ac:dyDescent="0.2">
      <c r="A37" s="117" t="s">
        <v>46</v>
      </c>
      <c r="B37" s="117"/>
      <c r="C37" s="117"/>
      <c r="E37" s="118">
        <v>1000000</v>
      </c>
      <c r="F37" s="118"/>
      <c r="H37" s="7">
        <v>5765170532</v>
      </c>
      <c r="J37" s="7">
        <v>1940036690.5</v>
      </c>
      <c r="L37" s="15">
        <v>0</v>
      </c>
      <c r="N37" s="15">
        <v>0</v>
      </c>
      <c r="P37" s="15">
        <v>0</v>
      </c>
      <c r="R37" s="15">
        <v>0</v>
      </c>
      <c r="T37" s="15">
        <v>1000000</v>
      </c>
      <c r="V37" s="15">
        <v>2958</v>
      </c>
      <c r="X37" s="7">
        <v>5765170532</v>
      </c>
      <c r="Z37" s="7">
        <v>2935134660</v>
      </c>
      <c r="AB37" s="25">
        <f t="shared" si="0"/>
        <v>1.7009863154465506E-3</v>
      </c>
    </row>
    <row r="38" spans="1:28" ht="18.75" x14ac:dyDescent="0.2">
      <c r="A38" s="117" t="s">
        <v>47</v>
      </c>
      <c r="B38" s="117"/>
      <c r="C38" s="117"/>
      <c r="E38" s="118">
        <v>1200000</v>
      </c>
      <c r="F38" s="118"/>
      <c r="H38" s="7">
        <v>12046928609</v>
      </c>
      <c r="J38" s="7">
        <v>7996187949.6000004</v>
      </c>
      <c r="L38" s="15">
        <v>0</v>
      </c>
      <c r="N38" s="15">
        <v>0</v>
      </c>
      <c r="P38" s="15">
        <v>0</v>
      </c>
      <c r="R38" s="15">
        <v>0</v>
      </c>
      <c r="T38" s="15">
        <v>1200000</v>
      </c>
      <c r="V38" s="15">
        <v>13910</v>
      </c>
      <c r="X38" s="7">
        <v>12046928609</v>
      </c>
      <c r="Z38" s="7">
        <v>16562970840</v>
      </c>
      <c r="AB38" s="25">
        <f t="shared" si="0"/>
        <v>9.5986692283413864E-3</v>
      </c>
    </row>
    <row r="39" spans="1:28" ht="18.75" x14ac:dyDescent="0.2">
      <c r="A39" s="117" t="s">
        <v>48</v>
      </c>
      <c r="B39" s="117"/>
      <c r="C39" s="117"/>
      <c r="E39" s="118">
        <v>21948</v>
      </c>
      <c r="F39" s="118"/>
      <c r="H39" s="7">
        <v>760325209</v>
      </c>
      <c r="J39" s="7">
        <v>601800923.38067997</v>
      </c>
      <c r="L39" s="15">
        <v>0</v>
      </c>
      <c r="N39" s="15">
        <v>0</v>
      </c>
      <c r="P39" s="15">
        <v>0</v>
      </c>
      <c r="R39" s="15">
        <v>0</v>
      </c>
      <c r="T39" s="15">
        <v>21948</v>
      </c>
      <c r="V39" s="15">
        <v>44370</v>
      </c>
      <c r="X39" s="7">
        <v>760325209</v>
      </c>
      <c r="Z39" s="7">
        <v>966305032.76520002</v>
      </c>
      <c r="AB39" s="25">
        <f t="shared" si="0"/>
        <v>5.5999871477131345E-4</v>
      </c>
    </row>
    <row r="40" spans="1:28" ht="18.75" x14ac:dyDescent="0.2">
      <c r="A40" s="117" t="s">
        <v>49</v>
      </c>
      <c r="B40" s="117"/>
      <c r="C40" s="117"/>
      <c r="E40" s="118">
        <v>4580</v>
      </c>
      <c r="F40" s="118"/>
      <c r="H40" s="7">
        <v>103802677</v>
      </c>
      <c r="J40" s="7">
        <v>136778723.87020001</v>
      </c>
      <c r="L40" s="15">
        <v>0</v>
      </c>
      <c r="N40" s="15">
        <v>0</v>
      </c>
      <c r="P40" s="15">
        <v>0</v>
      </c>
      <c r="R40" s="15">
        <v>0</v>
      </c>
      <c r="T40" s="15">
        <v>4580</v>
      </c>
      <c r="V40" s="15">
        <v>60150</v>
      </c>
      <c r="X40" s="7">
        <v>103802677</v>
      </c>
      <c r="Z40" s="7">
        <v>273357485.49000001</v>
      </c>
      <c r="AB40" s="25">
        <f t="shared" si="0"/>
        <v>1.5841772044740497E-4</v>
      </c>
    </row>
    <row r="41" spans="1:28" ht="18.75" x14ac:dyDescent="0.2">
      <c r="A41" s="117" t="s">
        <v>50</v>
      </c>
      <c r="B41" s="117"/>
      <c r="C41" s="117"/>
      <c r="E41" s="118">
        <v>4710000</v>
      </c>
      <c r="F41" s="118"/>
      <c r="H41" s="7">
        <v>17739938865</v>
      </c>
      <c r="J41" s="7">
        <v>45039403212.900002</v>
      </c>
      <c r="L41" s="15">
        <v>0</v>
      </c>
      <c r="N41" s="15">
        <v>0</v>
      </c>
      <c r="P41" s="15">
        <v>0</v>
      </c>
      <c r="R41" s="15">
        <v>0</v>
      </c>
      <c r="T41" s="15">
        <v>4710000</v>
      </c>
      <c r="V41" s="15">
        <v>19130</v>
      </c>
      <c r="X41" s="7">
        <v>17739938865</v>
      </c>
      <c r="Z41" s="7">
        <v>89405809221</v>
      </c>
      <c r="AB41" s="25">
        <f t="shared" si="0"/>
        <v>5.181297474315745E-2</v>
      </c>
    </row>
    <row r="42" spans="1:28" ht="18.75" x14ac:dyDescent="0.2">
      <c r="A42" s="117" t="s">
        <v>51</v>
      </c>
      <c r="B42" s="117"/>
      <c r="C42" s="117"/>
      <c r="E42" s="118">
        <v>100000</v>
      </c>
      <c r="F42" s="118"/>
      <c r="H42" s="7">
        <v>2268462830</v>
      </c>
      <c r="J42" s="7">
        <v>11025092124.6</v>
      </c>
      <c r="L42" s="15">
        <v>0</v>
      </c>
      <c r="N42" s="15">
        <v>0</v>
      </c>
      <c r="P42" s="15">
        <v>0</v>
      </c>
      <c r="R42" s="15">
        <v>0</v>
      </c>
      <c r="T42" s="15">
        <v>100000</v>
      </c>
      <c r="V42" s="15">
        <v>186050</v>
      </c>
      <c r="X42" s="7">
        <v>2268462830</v>
      </c>
      <c r="Z42" s="7">
        <v>18461183350</v>
      </c>
      <c r="AB42" s="25">
        <f t="shared" si="0"/>
        <v>1.0698732386370207E-2</v>
      </c>
    </row>
    <row r="43" spans="1:28" ht="18.75" x14ac:dyDescent="0.2">
      <c r="A43" s="117" t="s">
        <v>52</v>
      </c>
      <c r="B43" s="117"/>
      <c r="C43" s="117"/>
      <c r="E43" s="118">
        <v>1744082</v>
      </c>
      <c r="F43" s="118"/>
      <c r="H43" s="7">
        <v>25086461666</v>
      </c>
      <c r="J43" s="7">
        <v>14667529326.135</v>
      </c>
      <c r="L43" s="15">
        <v>100000</v>
      </c>
      <c r="N43" s="7">
        <v>1368636353</v>
      </c>
      <c r="P43" s="15">
        <v>0</v>
      </c>
      <c r="R43" s="15">
        <v>0</v>
      </c>
      <c r="T43" s="15">
        <v>1844082</v>
      </c>
      <c r="V43" s="15">
        <v>16090</v>
      </c>
      <c r="X43" s="7">
        <v>26455098019</v>
      </c>
      <c r="Z43" s="7">
        <v>29441920390.392601</v>
      </c>
      <c r="AB43" s="25">
        <f t="shared" si="0"/>
        <v>1.7062353004452812E-2</v>
      </c>
    </row>
    <row r="44" spans="1:28" ht="18.75" x14ac:dyDescent="0.2">
      <c r="A44" s="117" t="s">
        <v>53</v>
      </c>
      <c r="B44" s="117"/>
      <c r="C44" s="117"/>
      <c r="E44" s="118">
        <v>220000</v>
      </c>
      <c r="F44" s="118"/>
      <c r="H44" s="7">
        <v>9705787505</v>
      </c>
      <c r="J44" s="7">
        <v>6748813270.7600002</v>
      </c>
      <c r="L44" s="15">
        <v>0</v>
      </c>
      <c r="N44" s="15">
        <v>0</v>
      </c>
      <c r="P44" s="15">
        <v>0</v>
      </c>
      <c r="R44" s="15">
        <v>0</v>
      </c>
      <c r="T44" s="15">
        <v>220000</v>
      </c>
      <c r="V44" s="15">
        <v>63090</v>
      </c>
      <c r="X44" s="7">
        <v>9705787505</v>
      </c>
      <c r="Z44" s="7">
        <v>13772509146</v>
      </c>
      <c r="AB44" s="25">
        <f t="shared" si="0"/>
        <v>7.9815246318914925E-3</v>
      </c>
    </row>
    <row r="45" spans="1:28" ht="18.75" x14ac:dyDescent="0.2">
      <c r="A45" s="117" t="s">
        <v>54</v>
      </c>
      <c r="B45" s="117"/>
      <c r="C45" s="117"/>
      <c r="E45" s="118">
        <v>600000</v>
      </c>
      <c r="F45" s="118"/>
      <c r="H45" s="7">
        <v>8323598586</v>
      </c>
      <c r="J45" s="7">
        <v>8147528970</v>
      </c>
      <c r="L45" s="15">
        <v>0</v>
      </c>
      <c r="N45" s="15">
        <v>0</v>
      </c>
      <c r="P45" s="15">
        <v>0</v>
      </c>
      <c r="R45" s="15">
        <v>0</v>
      </c>
      <c r="T45" s="15">
        <v>600000</v>
      </c>
      <c r="V45" s="15">
        <v>24600</v>
      </c>
      <c r="X45" s="7">
        <v>8323598586</v>
      </c>
      <c r="Z45" s="7">
        <v>14645905200</v>
      </c>
      <c r="AB45" s="25">
        <f t="shared" si="0"/>
        <v>8.4876801947231535E-3</v>
      </c>
    </row>
    <row r="46" spans="1:28" ht="18.75" x14ac:dyDescent="0.2">
      <c r="A46" s="117" t="s">
        <v>55</v>
      </c>
      <c r="B46" s="117"/>
      <c r="C46" s="117"/>
      <c r="E46" s="118">
        <v>2960706</v>
      </c>
      <c r="F46" s="118"/>
      <c r="H46" s="7">
        <v>12778235031</v>
      </c>
      <c r="J46" s="7">
        <v>5024699996.7901201</v>
      </c>
      <c r="L46" s="15">
        <v>0</v>
      </c>
      <c r="N46" s="15">
        <v>0</v>
      </c>
      <c r="P46" s="15">
        <v>0</v>
      </c>
      <c r="R46" s="15">
        <v>0</v>
      </c>
      <c r="T46" s="15">
        <v>2960706</v>
      </c>
      <c r="V46" s="15">
        <v>2769</v>
      </c>
      <c r="X46" s="7">
        <v>12778235031</v>
      </c>
      <c r="Z46" s="7">
        <v>8134822867.3147802</v>
      </c>
      <c r="AB46" s="25">
        <f t="shared" si="0"/>
        <v>4.7143398783223503E-3</v>
      </c>
    </row>
    <row r="47" spans="1:28" ht="18.75" x14ac:dyDescent="0.2">
      <c r="A47" s="117" t="s">
        <v>56</v>
      </c>
      <c r="B47" s="117"/>
      <c r="C47" s="117"/>
      <c r="E47" s="118">
        <v>3750000</v>
      </c>
      <c r="F47" s="118"/>
      <c r="H47" s="7">
        <v>11808212130</v>
      </c>
      <c r="J47" s="7">
        <v>11657634481.5</v>
      </c>
      <c r="L47" s="15">
        <v>0</v>
      </c>
      <c r="N47" s="15">
        <v>0</v>
      </c>
      <c r="P47" s="15">
        <v>0</v>
      </c>
      <c r="R47" s="15">
        <v>0</v>
      </c>
      <c r="T47" s="15">
        <v>3750000</v>
      </c>
      <c r="V47" s="15">
        <v>6600</v>
      </c>
      <c r="X47" s="7">
        <v>11808212130</v>
      </c>
      <c r="Z47" s="7">
        <v>24558682500</v>
      </c>
      <c r="AB47" s="25">
        <f t="shared" si="0"/>
        <v>1.4232390570419922E-2</v>
      </c>
    </row>
    <row r="48" spans="1:28" ht="18.75" x14ac:dyDescent="0.2">
      <c r="A48" s="117" t="s">
        <v>57</v>
      </c>
      <c r="B48" s="117"/>
      <c r="C48" s="117"/>
      <c r="E48" s="118">
        <v>1630606</v>
      </c>
      <c r="F48" s="118"/>
      <c r="H48" s="7">
        <v>7849695672</v>
      </c>
      <c r="J48" s="7">
        <v>7724532918.3397503</v>
      </c>
      <c r="L48" s="15">
        <v>0</v>
      </c>
      <c r="N48" s="15">
        <v>0</v>
      </c>
      <c r="P48" s="15">
        <v>0</v>
      </c>
      <c r="R48" s="15">
        <v>0</v>
      </c>
      <c r="T48" s="15">
        <v>1630606</v>
      </c>
      <c r="V48" s="15">
        <v>7760</v>
      </c>
      <c r="X48" s="7">
        <v>7849695672</v>
      </c>
      <c r="Z48" s="7">
        <v>12555690985.211201</v>
      </c>
      <c r="AB48" s="25">
        <f t="shared" si="0"/>
        <v>7.2763470916253877E-3</v>
      </c>
    </row>
    <row r="49" spans="1:28" ht="18.75" x14ac:dyDescent="0.2">
      <c r="A49" s="117" t="s">
        <v>58</v>
      </c>
      <c r="B49" s="117"/>
      <c r="C49" s="117"/>
      <c r="E49" s="118">
        <v>12476724</v>
      </c>
      <c r="F49" s="118"/>
      <c r="H49" s="7">
        <v>22269515349</v>
      </c>
      <c r="J49" s="7">
        <v>19355328068.968601</v>
      </c>
      <c r="L49" s="15">
        <v>0</v>
      </c>
      <c r="N49" s="15">
        <v>0</v>
      </c>
      <c r="P49" s="79">
        <v>-1</v>
      </c>
      <c r="R49" s="15">
        <v>1</v>
      </c>
      <c r="T49" s="15">
        <v>12476723</v>
      </c>
      <c r="V49" s="15">
        <v>1953</v>
      </c>
      <c r="X49" s="7">
        <v>22269513564</v>
      </c>
      <c r="Z49" s="7">
        <v>24178682799.653099</v>
      </c>
      <c r="AB49" s="25">
        <f t="shared" si="0"/>
        <v>1.40121709331499E-2</v>
      </c>
    </row>
    <row r="50" spans="1:28" ht="18.75" x14ac:dyDescent="0.2">
      <c r="A50" s="117" t="s">
        <v>59</v>
      </c>
      <c r="B50" s="117"/>
      <c r="C50" s="117"/>
      <c r="E50" s="118">
        <v>1653828</v>
      </c>
      <c r="F50" s="118"/>
      <c r="H50" s="7">
        <v>1894194981</v>
      </c>
      <c r="J50" s="7">
        <v>1772327422.3248</v>
      </c>
      <c r="L50" s="15">
        <v>0</v>
      </c>
      <c r="N50" s="15">
        <v>0</v>
      </c>
      <c r="P50" s="79">
        <v>-1</v>
      </c>
      <c r="R50" s="15">
        <v>1</v>
      </c>
      <c r="T50" s="15">
        <v>1653827</v>
      </c>
      <c r="V50" s="15">
        <v>2186</v>
      </c>
      <c r="X50" s="7">
        <v>1894193836</v>
      </c>
      <c r="Z50" s="7">
        <v>3587319817.19594</v>
      </c>
      <c r="AB50" s="25">
        <f t="shared" si="0"/>
        <v>2.0789444523068375E-3</v>
      </c>
    </row>
    <row r="51" spans="1:28" ht="18.75" x14ac:dyDescent="0.2">
      <c r="A51" s="117" t="s">
        <v>60</v>
      </c>
      <c r="B51" s="117"/>
      <c r="C51" s="117"/>
      <c r="E51" s="118">
        <v>3280000</v>
      </c>
      <c r="F51" s="118"/>
      <c r="H51" s="7">
        <v>29974190258</v>
      </c>
      <c r="J51" s="7">
        <v>36892709734.239998</v>
      </c>
      <c r="L51" s="15">
        <v>0</v>
      </c>
      <c r="N51" s="15">
        <v>0</v>
      </c>
      <c r="P51" s="15">
        <v>0</v>
      </c>
      <c r="R51" s="15">
        <v>0</v>
      </c>
      <c r="T51" s="15">
        <v>3280000</v>
      </c>
      <c r="V51" s="15">
        <v>19440</v>
      </c>
      <c r="X51" s="7">
        <v>29974190258</v>
      </c>
      <c r="Z51" s="7">
        <v>63270310464</v>
      </c>
      <c r="AB51" s="25">
        <f t="shared" si="0"/>
        <v>3.6666778441204022E-2</v>
      </c>
    </row>
    <row r="52" spans="1:28" ht="18.75" x14ac:dyDescent="0.2">
      <c r="A52" s="117" t="s">
        <v>61</v>
      </c>
      <c r="B52" s="117"/>
      <c r="C52" s="117"/>
      <c r="E52" s="118">
        <v>375000</v>
      </c>
      <c r="F52" s="118"/>
      <c r="H52" s="7">
        <v>3168785864</v>
      </c>
      <c r="J52" s="7">
        <v>3202824299.25</v>
      </c>
      <c r="L52" s="15">
        <v>0</v>
      </c>
      <c r="N52" s="15">
        <v>0</v>
      </c>
      <c r="P52" s="15">
        <v>0</v>
      </c>
      <c r="R52" s="15">
        <v>0</v>
      </c>
      <c r="T52" s="15">
        <v>375000</v>
      </c>
      <c r="V52" s="15">
        <v>9900</v>
      </c>
      <c r="X52" s="7">
        <v>3168785864</v>
      </c>
      <c r="Z52" s="7">
        <v>3683802375</v>
      </c>
      <c r="AB52" s="25">
        <f t="shared" si="0"/>
        <v>2.1348585855629882E-3</v>
      </c>
    </row>
    <row r="53" spans="1:28" ht="18.75" x14ac:dyDescent="0.2">
      <c r="A53" s="117" t="s">
        <v>62</v>
      </c>
      <c r="B53" s="117"/>
      <c r="C53" s="117"/>
      <c r="E53" s="118">
        <v>400000</v>
      </c>
      <c r="F53" s="118"/>
      <c r="H53" s="7">
        <v>1183544573</v>
      </c>
      <c r="J53" s="7">
        <v>939036699.03999996</v>
      </c>
      <c r="L53" s="15">
        <v>0</v>
      </c>
      <c r="N53" s="15">
        <v>0</v>
      </c>
      <c r="P53" s="15">
        <v>0</v>
      </c>
      <c r="R53" s="15">
        <v>0</v>
      </c>
      <c r="T53" s="15">
        <v>400000</v>
      </c>
      <c r="V53" s="15">
        <v>3072</v>
      </c>
      <c r="X53" s="7">
        <v>1183544573</v>
      </c>
      <c r="Z53" s="7">
        <v>1219301376</v>
      </c>
      <c r="AB53" s="25">
        <f t="shared" si="0"/>
        <v>7.0661662759321207E-4</v>
      </c>
    </row>
    <row r="54" spans="1:28" ht="18.75" x14ac:dyDescent="0.2">
      <c r="A54" s="117" t="s">
        <v>63</v>
      </c>
      <c r="B54" s="117"/>
      <c r="C54" s="117"/>
      <c r="E54" s="118">
        <v>300000</v>
      </c>
      <c r="F54" s="118"/>
      <c r="H54" s="7">
        <v>5677263616</v>
      </c>
      <c r="J54" s="7">
        <v>6608041910.3999996</v>
      </c>
      <c r="L54" s="15">
        <v>0</v>
      </c>
      <c r="N54" s="15">
        <v>0</v>
      </c>
      <c r="P54" s="15">
        <v>0</v>
      </c>
      <c r="R54" s="15">
        <v>0</v>
      </c>
      <c r="T54" s="15">
        <v>300000</v>
      </c>
      <c r="V54" s="15">
        <v>28950</v>
      </c>
      <c r="X54" s="7">
        <v>5677263616</v>
      </c>
      <c r="Z54" s="7">
        <v>8617864950</v>
      </c>
      <c r="AB54" s="25">
        <f t="shared" si="0"/>
        <v>4.9942752365291724E-3</v>
      </c>
    </row>
    <row r="55" spans="1:28" ht="18.75" x14ac:dyDescent="0.2">
      <c r="A55" s="117" t="s">
        <v>64</v>
      </c>
      <c r="B55" s="117"/>
      <c r="C55" s="117"/>
      <c r="E55" s="118">
        <v>1256500</v>
      </c>
      <c r="F55" s="118"/>
      <c r="H55" s="7">
        <v>7911683326</v>
      </c>
      <c r="J55" s="7">
        <v>6759831139.1590004</v>
      </c>
      <c r="L55" s="15">
        <v>0</v>
      </c>
      <c r="N55" s="15">
        <v>0</v>
      </c>
      <c r="P55" s="15">
        <v>0</v>
      </c>
      <c r="R55" s="15">
        <v>0</v>
      </c>
      <c r="T55" s="15">
        <v>1256500</v>
      </c>
      <c r="V55" s="15">
        <v>6810</v>
      </c>
      <c r="X55" s="7">
        <v>7911683326</v>
      </c>
      <c r="Z55" s="7">
        <v>8490621206.5500002</v>
      </c>
      <c r="AB55" s="25">
        <f>Z55/$AG$4</f>
        <v>4.9205342019918875E-3</v>
      </c>
    </row>
    <row r="56" spans="1:28" ht="18.75" x14ac:dyDescent="0.2">
      <c r="A56" s="117" t="s">
        <v>65</v>
      </c>
      <c r="B56" s="117"/>
      <c r="C56" s="117"/>
      <c r="E56" s="118">
        <v>2000000</v>
      </c>
      <c r="F56" s="118"/>
      <c r="H56" s="7">
        <v>9058498512</v>
      </c>
      <c r="J56" s="7">
        <v>23910134828</v>
      </c>
      <c r="L56" s="15">
        <v>1100000</v>
      </c>
      <c r="N56" s="7">
        <v>21433948213</v>
      </c>
      <c r="P56" s="15">
        <v>0</v>
      </c>
      <c r="R56" s="15">
        <v>0</v>
      </c>
      <c r="T56" s="15">
        <v>3100000</v>
      </c>
      <c r="V56" s="15">
        <v>22080</v>
      </c>
      <c r="X56" s="7">
        <v>30492446725</v>
      </c>
      <c r="Z56" s="7">
        <v>67918896960</v>
      </c>
      <c r="AB56" s="25">
        <f t="shared" si="0"/>
        <v>3.9360754333903146E-2</v>
      </c>
    </row>
    <row r="57" spans="1:28" ht="18.75" x14ac:dyDescent="0.2">
      <c r="A57" s="117" t="s">
        <v>66</v>
      </c>
      <c r="B57" s="117"/>
      <c r="C57" s="117"/>
      <c r="E57" s="118">
        <v>350000</v>
      </c>
      <c r="F57" s="118"/>
      <c r="H57" s="7">
        <v>2909039013</v>
      </c>
      <c r="J57" s="7">
        <v>1385427219.4000001</v>
      </c>
      <c r="L57" s="15">
        <v>0</v>
      </c>
      <c r="N57" s="15">
        <v>0</v>
      </c>
      <c r="P57" s="15">
        <v>0</v>
      </c>
      <c r="R57" s="15">
        <v>0</v>
      </c>
      <c r="T57" s="15">
        <v>350000</v>
      </c>
      <c r="V57" s="15">
        <v>5520</v>
      </c>
      <c r="X57" s="7">
        <v>2909039013</v>
      </c>
      <c r="Z57" s="7">
        <v>1917065640</v>
      </c>
      <c r="AB57" s="25">
        <f t="shared" si="0"/>
        <v>1.1109890336182338E-3</v>
      </c>
    </row>
    <row r="58" spans="1:28" ht="18.75" x14ac:dyDescent="0.2">
      <c r="A58" s="117" t="s">
        <v>67</v>
      </c>
      <c r="B58" s="117"/>
      <c r="C58" s="117"/>
      <c r="E58" s="118">
        <v>3000000</v>
      </c>
      <c r="F58" s="118"/>
      <c r="H58" s="7">
        <v>19332083180</v>
      </c>
      <c r="J58" s="7">
        <v>21433032000</v>
      </c>
      <c r="L58" s="15">
        <v>0</v>
      </c>
      <c r="N58" s="15">
        <v>0</v>
      </c>
      <c r="P58" s="15">
        <v>0</v>
      </c>
      <c r="R58" s="15">
        <v>0</v>
      </c>
      <c r="T58" s="15">
        <v>3000000</v>
      </c>
      <c r="V58" s="15">
        <v>14760</v>
      </c>
      <c r="X58" s="7">
        <v>19332083180</v>
      </c>
      <c r="Z58" s="7">
        <v>43937715600</v>
      </c>
      <c r="AB58" s="25">
        <f t="shared" si="0"/>
        <v>2.5463040584169459E-2</v>
      </c>
    </row>
    <row r="59" spans="1:28" ht="18.75" x14ac:dyDescent="0.2">
      <c r="A59" s="117" t="s">
        <v>68</v>
      </c>
      <c r="B59" s="117"/>
      <c r="C59" s="117"/>
      <c r="E59" s="118">
        <v>100000</v>
      </c>
      <c r="F59" s="118"/>
      <c r="H59" s="7">
        <v>2149711609</v>
      </c>
      <c r="J59" s="7">
        <v>1748240822.2</v>
      </c>
      <c r="L59" s="15">
        <v>0</v>
      </c>
      <c r="N59" s="15">
        <v>0</v>
      </c>
      <c r="P59" s="15">
        <v>0</v>
      </c>
      <c r="R59" s="15">
        <v>0</v>
      </c>
      <c r="T59" s="15">
        <v>100000</v>
      </c>
      <c r="V59" s="15">
        <v>30060</v>
      </c>
      <c r="X59" s="7">
        <v>2149711609</v>
      </c>
      <c r="Z59" s="7">
        <v>2982763620</v>
      </c>
      <c r="AB59" s="25">
        <f t="shared" si="0"/>
        <v>1.7285885274619104E-3</v>
      </c>
    </row>
    <row r="60" spans="1:28" ht="18.75" x14ac:dyDescent="0.2">
      <c r="A60" s="117" t="s">
        <v>69</v>
      </c>
      <c r="B60" s="117"/>
      <c r="C60" s="117"/>
      <c r="E60" s="118">
        <v>600000</v>
      </c>
      <c r="F60" s="118"/>
      <c r="H60" s="7">
        <v>10064741192</v>
      </c>
      <c r="J60" s="7">
        <v>6413358536.3999996</v>
      </c>
      <c r="L60" s="15">
        <v>0</v>
      </c>
      <c r="N60" s="15">
        <v>0</v>
      </c>
      <c r="P60" s="15">
        <v>0</v>
      </c>
      <c r="R60" s="15">
        <v>0</v>
      </c>
      <c r="T60" s="15">
        <v>600000</v>
      </c>
      <c r="V60" s="15">
        <v>14740</v>
      </c>
      <c r="X60" s="7">
        <v>10064741192</v>
      </c>
      <c r="Z60" s="7">
        <v>8775635880</v>
      </c>
      <c r="AB60" s="25">
        <f t="shared" si="0"/>
        <v>5.0857075638300522E-3</v>
      </c>
    </row>
    <row r="61" spans="1:28" ht="18.75" x14ac:dyDescent="0.2">
      <c r="A61" s="117" t="s">
        <v>70</v>
      </c>
      <c r="B61" s="117"/>
      <c r="C61" s="117"/>
      <c r="E61" s="118">
        <v>257500</v>
      </c>
      <c r="F61" s="118"/>
      <c r="H61" s="7">
        <v>4249656465</v>
      </c>
      <c r="J61" s="7">
        <v>3523629655.4650002</v>
      </c>
      <c r="L61" s="15">
        <v>0</v>
      </c>
      <c r="N61" s="15">
        <v>0</v>
      </c>
      <c r="P61" s="15">
        <v>0</v>
      </c>
      <c r="R61" s="15">
        <v>0</v>
      </c>
      <c r="T61" s="15">
        <v>257500</v>
      </c>
      <c r="V61" s="15">
        <v>16400</v>
      </c>
      <c r="X61" s="7">
        <v>4249656465</v>
      </c>
      <c r="Z61" s="7">
        <v>4190356210</v>
      </c>
      <c r="AB61" s="25">
        <f t="shared" si="0"/>
        <v>2.4284196112680134E-3</v>
      </c>
    </row>
    <row r="62" spans="1:28" ht="18.75" x14ac:dyDescent="0.2">
      <c r="A62" s="117" t="s">
        <v>71</v>
      </c>
      <c r="B62" s="117"/>
      <c r="C62" s="117"/>
      <c r="E62" s="118">
        <v>447253</v>
      </c>
      <c r="F62" s="118"/>
      <c r="H62" s="7">
        <v>5023261418</v>
      </c>
      <c r="J62" s="7">
        <v>4804088823.9057503</v>
      </c>
      <c r="L62" s="15">
        <v>0</v>
      </c>
      <c r="N62" s="15">
        <v>0</v>
      </c>
      <c r="P62" s="15">
        <v>0</v>
      </c>
      <c r="R62" s="15">
        <v>0</v>
      </c>
      <c r="T62" s="15">
        <v>447253</v>
      </c>
      <c r="V62" s="15">
        <v>19640</v>
      </c>
      <c r="X62" s="7">
        <v>5023261418</v>
      </c>
      <c r="Z62" s="7">
        <v>8716148221.8484001</v>
      </c>
      <c r="AB62" s="25">
        <f t="shared" si="0"/>
        <v>5.0512329300652645E-3</v>
      </c>
    </row>
    <row r="63" spans="1:28" ht="18.75" x14ac:dyDescent="0.2">
      <c r="A63" s="117" t="s">
        <v>72</v>
      </c>
      <c r="B63" s="117"/>
      <c r="C63" s="117"/>
      <c r="E63" s="118">
        <v>1228499</v>
      </c>
      <c r="F63" s="118"/>
      <c r="H63" s="7">
        <v>10607806474</v>
      </c>
      <c r="J63" s="7">
        <v>8057364064.5047503</v>
      </c>
      <c r="L63" s="15">
        <v>0</v>
      </c>
      <c r="N63" s="15">
        <v>0</v>
      </c>
      <c r="P63" s="15">
        <v>0</v>
      </c>
      <c r="R63" s="15">
        <v>0</v>
      </c>
      <c r="T63" s="15">
        <v>1228499</v>
      </c>
      <c r="V63" s="15">
        <v>8430</v>
      </c>
      <c r="X63" s="7">
        <v>10607806474</v>
      </c>
      <c r="Z63" s="7">
        <v>10276192784.013901</v>
      </c>
      <c r="AB63" s="25">
        <f t="shared" si="0"/>
        <v>5.9553190314267342E-3</v>
      </c>
    </row>
    <row r="64" spans="1:28" ht="18.75" x14ac:dyDescent="0.2">
      <c r="A64" s="117" t="s">
        <v>73</v>
      </c>
      <c r="B64" s="117"/>
      <c r="C64" s="117"/>
      <c r="E64" s="118">
        <v>13400000</v>
      </c>
      <c r="F64" s="118"/>
      <c r="H64" s="7">
        <v>17655770501</v>
      </c>
      <c r="J64" s="7">
        <v>13733870152.200001</v>
      </c>
      <c r="L64" s="15">
        <v>0</v>
      </c>
      <c r="N64" s="15">
        <v>0</v>
      </c>
      <c r="P64" s="15">
        <v>0</v>
      </c>
      <c r="R64" s="15">
        <v>0</v>
      </c>
      <c r="T64" s="15">
        <v>13400000</v>
      </c>
      <c r="V64" s="15">
        <v>1958</v>
      </c>
      <c r="X64" s="7">
        <v>17655770501</v>
      </c>
      <c r="Z64" s="7">
        <v>26034386444</v>
      </c>
      <c r="AB64" s="25">
        <f t="shared" si="0"/>
        <v>1.5087599106029154E-2</v>
      </c>
    </row>
    <row r="65" spans="1:28" ht="18.75" x14ac:dyDescent="0.2">
      <c r="A65" s="117" t="s">
        <v>74</v>
      </c>
      <c r="B65" s="117"/>
      <c r="C65" s="117"/>
      <c r="E65" s="118">
        <v>360000</v>
      </c>
      <c r="F65" s="118"/>
      <c r="H65" s="7">
        <v>3511745772</v>
      </c>
      <c r="J65" s="7">
        <v>3099859418.1599998</v>
      </c>
      <c r="L65" s="15">
        <v>0</v>
      </c>
      <c r="N65" s="15">
        <v>0</v>
      </c>
      <c r="P65" s="15">
        <v>0</v>
      </c>
      <c r="R65" s="15">
        <v>0</v>
      </c>
      <c r="T65" s="15">
        <v>360000</v>
      </c>
      <c r="V65" s="15">
        <v>16470</v>
      </c>
      <c r="X65" s="7">
        <v>3511745772</v>
      </c>
      <c r="Z65" s="7">
        <v>5883367284</v>
      </c>
      <c r="AB65" s="25">
        <f t="shared" si="0"/>
        <v>3.4095632391973251E-3</v>
      </c>
    </row>
    <row r="66" spans="1:28" ht="18.75" x14ac:dyDescent="0.2">
      <c r="A66" s="117" t="s">
        <v>75</v>
      </c>
      <c r="B66" s="117"/>
      <c r="C66" s="117"/>
      <c r="E66" s="118">
        <v>2500000</v>
      </c>
      <c r="F66" s="118"/>
      <c r="H66" s="7">
        <v>11139531478</v>
      </c>
      <c r="J66" s="7">
        <v>15807357235</v>
      </c>
      <c r="L66" s="15">
        <v>0</v>
      </c>
      <c r="N66" s="15">
        <v>0</v>
      </c>
      <c r="P66" s="15">
        <v>0</v>
      </c>
      <c r="R66" s="15">
        <v>0</v>
      </c>
      <c r="T66" s="15">
        <v>2500000</v>
      </c>
      <c r="V66" s="15">
        <v>11390</v>
      </c>
      <c r="X66" s="7">
        <v>11139531478</v>
      </c>
      <c r="Z66" s="7">
        <v>28254888250</v>
      </c>
      <c r="AB66" s="25">
        <f t="shared" si="0"/>
        <v>1.6374437232028576E-2</v>
      </c>
    </row>
    <row r="67" spans="1:28" ht="18.75" x14ac:dyDescent="0.2">
      <c r="A67" s="117" t="s">
        <v>76</v>
      </c>
      <c r="B67" s="117"/>
      <c r="C67" s="117"/>
      <c r="E67" s="118">
        <v>3000000</v>
      </c>
      <c r="F67" s="118"/>
      <c r="H67" s="7">
        <v>12505340021</v>
      </c>
      <c r="J67" s="7">
        <v>14425621260</v>
      </c>
      <c r="L67" s="15">
        <v>0</v>
      </c>
      <c r="N67" s="15">
        <v>0</v>
      </c>
      <c r="P67" s="15">
        <v>0</v>
      </c>
      <c r="R67" s="15">
        <v>0</v>
      </c>
      <c r="T67" s="15">
        <v>3000000</v>
      </c>
      <c r="V67" s="15">
        <v>5700</v>
      </c>
      <c r="X67" s="7">
        <v>12505340021</v>
      </c>
      <c r="Z67" s="7">
        <v>16967817000</v>
      </c>
      <c r="AB67" s="25">
        <f t="shared" si="0"/>
        <v>9.8332880304719452E-3</v>
      </c>
    </row>
    <row r="68" spans="1:28" ht="18.75" x14ac:dyDescent="0.2">
      <c r="A68" s="117" t="s">
        <v>77</v>
      </c>
      <c r="B68" s="117"/>
      <c r="C68" s="117"/>
      <c r="E68" s="118">
        <v>0</v>
      </c>
      <c r="F68" s="118"/>
      <c r="G68" s="12"/>
      <c r="H68" s="15">
        <v>0</v>
      </c>
      <c r="I68" s="12"/>
      <c r="J68" s="15">
        <v>0</v>
      </c>
      <c r="L68" s="15">
        <v>2800000</v>
      </c>
      <c r="N68" s="7">
        <v>14963459005</v>
      </c>
      <c r="P68" s="15">
        <v>0</v>
      </c>
      <c r="R68" s="15">
        <v>0</v>
      </c>
      <c r="T68" s="15">
        <v>2800000</v>
      </c>
      <c r="V68" s="15">
        <v>5320</v>
      </c>
      <c r="X68" s="7">
        <v>14963459005</v>
      </c>
      <c r="Z68" s="7">
        <v>14780853920</v>
      </c>
      <c r="AB68" s="25">
        <f t="shared" si="0"/>
        <v>8.5658864621000058E-3</v>
      </c>
    </row>
    <row r="69" spans="1:28" ht="18.75" x14ac:dyDescent="0.2">
      <c r="A69" s="117" t="s">
        <v>78</v>
      </c>
      <c r="B69" s="117"/>
      <c r="C69" s="117"/>
      <c r="E69" s="118">
        <v>0</v>
      </c>
      <c r="F69" s="118"/>
      <c r="G69" s="12"/>
      <c r="H69" s="15">
        <v>0</v>
      </c>
      <c r="I69" s="12"/>
      <c r="J69" s="15">
        <v>0</v>
      </c>
      <c r="L69" s="15">
        <v>400000</v>
      </c>
      <c r="N69" s="7">
        <v>1952348389</v>
      </c>
      <c r="P69" s="15">
        <v>0</v>
      </c>
      <c r="R69" s="15">
        <v>0</v>
      </c>
      <c r="T69" s="15">
        <v>400000</v>
      </c>
      <c r="V69" s="15">
        <v>4868</v>
      </c>
      <c r="X69" s="7">
        <v>1952348389</v>
      </c>
      <c r="Z69" s="7">
        <v>1932148144</v>
      </c>
      <c r="AB69" s="25">
        <f t="shared" si="0"/>
        <v>1.1197297340897645E-3</v>
      </c>
    </row>
    <row r="70" spans="1:28" ht="18.75" x14ac:dyDescent="0.2">
      <c r="A70" s="117" t="s">
        <v>79</v>
      </c>
      <c r="B70" s="117"/>
      <c r="C70" s="117"/>
      <c r="E70" s="118">
        <v>0</v>
      </c>
      <c r="F70" s="118"/>
      <c r="G70" s="12"/>
      <c r="H70" s="15">
        <v>0</v>
      </c>
      <c r="I70" s="12"/>
      <c r="J70" s="15">
        <v>0</v>
      </c>
      <c r="L70" s="15">
        <v>400000</v>
      </c>
      <c r="N70" s="7">
        <v>1538456946</v>
      </c>
      <c r="P70" s="15">
        <v>0</v>
      </c>
      <c r="R70" s="15">
        <v>0</v>
      </c>
      <c r="T70" s="15">
        <v>400000</v>
      </c>
      <c r="V70" s="15">
        <v>3836</v>
      </c>
      <c r="X70" s="7">
        <v>1538456946</v>
      </c>
      <c r="Z70" s="7">
        <v>1522539088</v>
      </c>
      <c r="AB70" s="25">
        <f t="shared" si="0"/>
        <v>8.8235071075766979E-4</v>
      </c>
    </row>
    <row r="71" spans="1:28" ht="18.75" x14ac:dyDescent="0.2">
      <c r="A71" s="117" t="s">
        <v>80</v>
      </c>
      <c r="B71" s="117"/>
      <c r="C71" s="117"/>
      <c r="E71" s="118">
        <v>0</v>
      </c>
      <c r="F71" s="118"/>
      <c r="G71" s="12"/>
      <c r="H71" s="15">
        <v>0</v>
      </c>
      <c r="I71" s="12"/>
      <c r="J71" s="15">
        <v>0</v>
      </c>
      <c r="L71" s="15">
        <v>100000</v>
      </c>
      <c r="N71" s="7">
        <v>5391324321</v>
      </c>
      <c r="P71" s="15">
        <v>0</v>
      </c>
      <c r="R71" s="15">
        <v>0</v>
      </c>
      <c r="T71" s="15">
        <v>100000</v>
      </c>
      <c r="V71" s="15">
        <v>53770</v>
      </c>
      <c r="X71" s="7">
        <v>5391324321</v>
      </c>
      <c r="Z71" s="7">
        <v>5335435790</v>
      </c>
      <c r="AB71" s="25">
        <f t="shared" si="0"/>
        <v>3.0920227918039564E-3</v>
      </c>
    </row>
    <row r="72" spans="1:28" ht="18.75" x14ac:dyDescent="0.2">
      <c r="A72" s="117" t="s">
        <v>81</v>
      </c>
      <c r="B72" s="117"/>
      <c r="C72" s="117"/>
      <c r="E72" s="118">
        <v>0</v>
      </c>
      <c r="F72" s="118"/>
      <c r="G72" s="12"/>
      <c r="H72" s="15">
        <v>0</v>
      </c>
      <c r="I72" s="12"/>
      <c r="J72" s="15">
        <v>0</v>
      </c>
      <c r="L72" s="15">
        <v>100000</v>
      </c>
      <c r="N72" s="7">
        <v>2999970681</v>
      </c>
      <c r="P72" s="15">
        <v>0</v>
      </c>
      <c r="R72" s="15">
        <v>0</v>
      </c>
      <c r="T72" s="15">
        <v>100000</v>
      </c>
      <c r="V72" s="15">
        <v>29210</v>
      </c>
      <c r="X72" s="7">
        <v>2999970681</v>
      </c>
      <c r="Z72" s="7">
        <v>2898420670</v>
      </c>
      <c r="AB72" s="25">
        <f t="shared" si="0"/>
        <v>1.6797096103513774E-3</v>
      </c>
    </row>
    <row r="73" spans="1:28" ht="18.75" x14ac:dyDescent="0.2">
      <c r="A73" s="117" t="s">
        <v>82</v>
      </c>
      <c r="B73" s="117"/>
      <c r="C73" s="117"/>
      <c r="E73" s="118">
        <v>0</v>
      </c>
      <c r="F73" s="118"/>
      <c r="G73" s="12"/>
      <c r="H73" s="15">
        <v>0</v>
      </c>
      <c r="I73" s="12"/>
      <c r="J73" s="15">
        <v>0</v>
      </c>
      <c r="L73" s="15">
        <v>197333</v>
      </c>
      <c r="N73" s="7">
        <v>5740251400</v>
      </c>
      <c r="P73" s="15">
        <v>0</v>
      </c>
      <c r="R73" s="15">
        <v>0</v>
      </c>
      <c r="T73" s="15">
        <v>197333</v>
      </c>
      <c r="V73" s="15">
        <v>28069</v>
      </c>
      <c r="X73" s="7">
        <v>5740251400</v>
      </c>
      <c r="Z73" s="7">
        <v>5496123970.9777899</v>
      </c>
      <c r="AB73" s="25">
        <f t="shared" si="0"/>
        <v>3.1851457413647165E-3</v>
      </c>
    </row>
    <row r="74" spans="1:28" ht="18.75" x14ac:dyDescent="0.2">
      <c r="A74" s="117" t="s">
        <v>83</v>
      </c>
      <c r="B74" s="117"/>
      <c r="C74" s="117"/>
      <c r="E74" s="118">
        <v>0</v>
      </c>
      <c r="F74" s="118"/>
      <c r="G74" s="12"/>
      <c r="H74" s="15">
        <v>0</v>
      </c>
      <c r="I74" s="12"/>
      <c r="J74" s="15">
        <v>0</v>
      </c>
      <c r="L74" s="15">
        <v>1600000</v>
      </c>
      <c r="N74" s="7">
        <v>9192240164</v>
      </c>
      <c r="P74" s="15">
        <v>0</v>
      </c>
      <c r="R74" s="15">
        <v>0</v>
      </c>
      <c r="T74" s="15">
        <v>1600000</v>
      </c>
      <c r="V74" s="15">
        <v>5760</v>
      </c>
      <c r="X74" s="7">
        <v>9192240164</v>
      </c>
      <c r="Z74" s="7">
        <v>9144760320</v>
      </c>
      <c r="AB74" s="25">
        <f t="shared" ref="AB74:AB98" si="1">Z74/$AG$4</f>
        <v>5.2996247069490906E-3</v>
      </c>
    </row>
    <row r="75" spans="1:28" ht="18.75" x14ac:dyDescent="0.2">
      <c r="A75" s="117" t="s">
        <v>84</v>
      </c>
      <c r="B75" s="117"/>
      <c r="C75" s="117"/>
      <c r="E75" s="118">
        <v>0</v>
      </c>
      <c r="F75" s="118"/>
      <c r="G75" s="12"/>
      <c r="H75" s="15">
        <v>0</v>
      </c>
      <c r="I75" s="12"/>
      <c r="J75" s="15">
        <v>0</v>
      </c>
      <c r="L75" s="15">
        <v>870000</v>
      </c>
      <c r="N75" s="7">
        <v>16102663168</v>
      </c>
      <c r="P75" s="15">
        <v>0</v>
      </c>
      <c r="R75" s="15">
        <v>0</v>
      </c>
      <c r="T75" s="15">
        <v>870000</v>
      </c>
      <c r="V75" s="15">
        <v>18250</v>
      </c>
      <c r="X75" s="7">
        <v>16102663168</v>
      </c>
      <c r="Z75" s="7">
        <v>15754766925</v>
      </c>
      <c r="AB75" s="25">
        <f t="shared" si="1"/>
        <v>9.1302941932057489E-3</v>
      </c>
    </row>
    <row r="76" spans="1:28" ht="18.75" x14ac:dyDescent="0.2">
      <c r="A76" s="117" t="s">
        <v>85</v>
      </c>
      <c r="B76" s="117"/>
      <c r="C76" s="117"/>
      <c r="E76" s="118">
        <v>0</v>
      </c>
      <c r="F76" s="118"/>
      <c r="G76" s="12"/>
      <c r="H76" s="15">
        <v>0</v>
      </c>
      <c r="I76" s="12"/>
      <c r="J76" s="15">
        <v>0</v>
      </c>
      <c r="L76" s="15">
        <v>600000</v>
      </c>
      <c r="N76" s="7">
        <v>5524568417</v>
      </c>
      <c r="P76" s="15">
        <v>0</v>
      </c>
      <c r="R76" s="15">
        <v>0</v>
      </c>
      <c r="T76" s="15">
        <v>600000</v>
      </c>
      <c r="V76" s="15">
        <v>10130</v>
      </c>
      <c r="X76" s="7">
        <v>5524568417</v>
      </c>
      <c r="Z76" s="7">
        <v>6031017060</v>
      </c>
      <c r="AB76" s="25">
        <f t="shared" si="1"/>
        <v>3.4951300964449409E-3</v>
      </c>
    </row>
    <row r="77" spans="1:28" ht="18.75" x14ac:dyDescent="0.2">
      <c r="A77" s="117" t="s">
        <v>86</v>
      </c>
      <c r="B77" s="117"/>
      <c r="C77" s="117"/>
      <c r="E77" s="118">
        <v>0</v>
      </c>
      <c r="F77" s="118"/>
      <c r="G77" s="12"/>
      <c r="H77" s="15">
        <v>0</v>
      </c>
      <c r="I77" s="12"/>
      <c r="J77" s="15">
        <v>0</v>
      </c>
      <c r="L77" s="15">
        <v>200000</v>
      </c>
      <c r="N77" s="7">
        <v>1568135208</v>
      </c>
      <c r="P77" s="15">
        <v>0</v>
      </c>
      <c r="R77" s="15">
        <v>0</v>
      </c>
      <c r="T77" s="15">
        <v>200000</v>
      </c>
      <c r="V77" s="15">
        <v>8140</v>
      </c>
      <c r="X77" s="7">
        <v>1568135208</v>
      </c>
      <c r="Z77" s="7">
        <v>1615415560</v>
      </c>
      <c r="AB77" s="25">
        <f t="shared" si="1"/>
        <v>9.3617502418762155E-4</v>
      </c>
    </row>
    <row r="78" spans="1:28" ht="18.75" x14ac:dyDescent="0.2">
      <c r="A78" s="117" t="s">
        <v>87</v>
      </c>
      <c r="B78" s="117"/>
      <c r="C78" s="117"/>
      <c r="E78" s="118">
        <v>0</v>
      </c>
      <c r="F78" s="118"/>
      <c r="G78" s="12"/>
      <c r="H78" s="15">
        <v>0</v>
      </c>
      <c r="I78" s="12"/>
      <c r="J78" s="15">
        <v>0</v>
      </c>
      <c r="L78" s="15">
        <v>200000</v>
      </c>
      <c r="N78" s="7">
        <v>3203511464</v>
      </c>
      <c r="P78" s="15">
        <v>0</v>
      </c>
      <c r="R78" s="15">
        <v>0</v>
      </c>
      <c r="T78" s="15">
        <v>200000</v>
      </c>
      <c r="V78" s="15">
        <v>16840</v>
      </c>
      <c r="X78" s="7">
        <v>3203511464</v>
      </c>
      <c r="Z78" s="7">
        <v>3341965360</v>
      </c>
      <c r="AB78" s="25">
        <f t="shared" si="1"/>
        <v>1.9367552097444159E-3</v>
      </c>
    </row>
    <row r="79" spans="1:28" ht="18.75" x14ac:dyDescent="0.2">
      <c r="A79" s="117" t="s">
        <v>88</v>
      </c>
      <c r="B79" s="117"/>
      <c r="C79" s="117"/>
      <c r="E79" s="118">
        <v>0</v>
      </c>
      <c r="F79" s="118"/>
      <c r="G79" s="12"/>
      <c r="H79" s="15">
        <v>0</v>
      </c>
      <c r="I79" s="12"/>
      <c r="J79" s="15">
        <v>0</v>
      </c>
      <c r="L79" s="15">
        <v>1200000</v>
      </c>
      <c r="N79" s="7">
        <v>748388353</v>
      </c>
      <c r="P79" s="15">
        <v>0</v>
      </c>
      <c r="R79" s="15">
        <v>0</v>
      </c>
      <c r="T79" s="15">
        <v>1200000</v>
      </c>
      <c r="V79" s="15">
        <v>664</v>
      </c>
      <c r="X79" s="7">
        <v>748388353</v>
      </c>
      <c r="Z79" s="7">
        <v>790640736</v>
      </c>
      <c r="AB79" s="25">
        <f t="shared" si="1"/>
        <v>4.5819671945497348E-4</v>
      </c>
    </row>
    <row r="80" spans="1:28" ht="18.75" x14ac:dyDescent="0.2">
      <c r="A80" s="117" t="s">
        <v>89</v>
      </c>
      <c r="B80" s="117"/>
      <c r="C80" s="117"/>
      <c r="E80" s="118">
        <v>0</v>
      </c>
      <c r="F80" s="118"/>
      <c r="G80" s="12"/>
      <c r="H80" s="15">
        <v>0</v>
      </c>
      <c r="I80" s="12"/>
      <c r="J80" s="15">
        <v>0</v>
      </c>
      <c r="L80" s="15">
        <v>300000</v>
      </c>
      <c r="N80" s="7">
        <v>4826824476</v>
      </c>
      <c r="P80" s="15">
        <v>0</v>
      </c>
      <c r="R80" s="15">
        <v>0</v>
      </c>
      <c r="T80" s="15">
        <v>300000</v>
      </c>
      <c r="V80" s="15">
        <v>17780</v>
      </c>
      <c r="X80" s="7">
        <v>4826824476</v>
      </c>
      <c r="Z80" s="7">
        <v>5292768180</v>
      </c>
      <c r="AB80" s="25">
        <f t="shared" si="1"/>
        <v>3.0672958102068632E-3</v>
      </c>
    </row>
    <row r="81" spans="1:28" ht="18.75" x14ac:dyDescent="0.2">
      <c r="A81" s="117" t="s">
        <v>90</v>
      </c>
      <c r="B81" s="117"/>
      <c r="C81" s="117"/>
      <c r="E81" s="118">
        <v>0</v>
      </c>
      <c r="F81" s="118"/>
      <c r="G81" s="12"/>
      <c r="H81" s="15">
        <v>0</v>
      </c>
      <c r="I81" s="12"/>
      <c r="J81" s="15">
        <v>0</v>
      </c>
      <c r="L81" s="15">
        <v>200000</v>
      </c>
      <c r="N81" s="7">
        <v>1864955033</v>
      </c>
      <c r="P81" s="15">
        <v>0</v>
      </c>
      <c r="R81" s="15">
        <v>0</v>
      </c>
      <c r="T81" s="15">
        <v>200000</v>
      </c>
      <c r="V81" s="15">
        <v>10030</v>
      </c>
      <c r="X81" s="7">
        <v>1864955033</v>
      </c>
      <c r="Z81" s="7">
        <v>1990493620</v>
      </c>
      <c r="AB81" s="25">
        <f t="shared" si="1"/>
        <v>1.1535424438085804E-3</v>
      </c>
    </row>
    <row r="82" spans="1:28" ht="18.75" x14ac:dyDescent="0.2">
      <c r="A82" s="117" t="s">
        <v>91</v>
      </c>
      <c r="B82" s="117"/>
      <c r="C82" s="117"/>
      <c r="E82" s="118">
        <v>0</v>
      </c>
      <c r="F82" s="118"/>
      <c r="G82" s="12"/>
      <c r="H82" s="15">
        <v>0</v>
      </c>
      <c r="I82" s="12"/>
      <c r="J82" s="15">
        <v>0</v>
      </c>
      <c r="L82" s="15">
        <v>200000</v>
      </c>
      <c r="N82" s="7">
        <v>1229266057</v>
      </c>
      <c r="P82" s="15">
        <v>0</v>
      </c>
      <c r="R82" s="15">
        <v>0</v>
      </c>
      <c r="T82" s="15">
        <v>200000</v>
      </c>
      <c r="V82" s="15">
        <v>5960</v>
      </c>
      <c r="X82" s="7">
        <v>1229266057</v>
      </c>
      <c r="Z82" s="7">
        <v>1182785840</v>
      </c>
      <c r="AB82" s="25">
        <f t="shared" si="1"/>
        <v>6.8545493171476952E-4</v>
      </c>
    </row>
    <row r="83" spans="1:28" ht="18.75" x14ac:dyDescent="0.2">
      <c r="A83" s="117" t="s">
        <v>92</v>
      </c>
      <c r="B83" s="117"/>
      <c r="C83" s="117"/>
      <c r="E83" s="118">
        <v>0</v>
      </c>
      <c r="F83" s="118"/>
      <c r="G83" s="12"/>
      <c r="H83" s="15">
        <v>0</v>
      </c>
      <c r="I83" s="12"/>
      <c r="J83" s="15">
        <v>0</v>
      </c>
      <c r="L83" s="15">
        <v>660000</v>
      </c>
      <c r="N83" s="7">
        <v>10142445903</v>
      </c>
      <c r="P83" s="15">
        <v>0</v>
      </c>
      <c r="R83" s="15">
        <v>0</v>
      </c>
      <c r="T83" s="15">
        <v>660000</v>
      </c>
      <c r="V83" s="15">
        <v>21100</v>
      </c>
      <c r="X83" s="7">
        <v>10142445903</v>
      </c>
      <c r="Z83" s="7">
        <v>13818352020</v>
      </c>
      <c r="AB83" s="25">
        <f t="shared" si="1"/>
        <v>8.0080917609562756E-3</v>
      </c>
    </row>
    <row r="84" spans="1:28" ht="18.75" x14ac:dyDescent="0.2">
      <c r="A84" s="117" t="s">
        <v>93</v>
      </c>
      <c r="B84" s="117"/>
      <c r="C84" s="117"/>
      <c r="E84" s="118">
        <v>0</v>
      </c>
      <c r="F84" s="118"/>
      <c r="G84" s="12"/>
      <c r="H84" s="15">
        <v>0</v>
      </c>
      <c r="I84" s="12"/>
      <c r="J84" s="15">
        <v>0</v>
      </c>
      <c r="L84" s="15">
        <v>1600000</v>
      </c>
      <c r="N84" s="7">
        <v>4225627133</v>
      </c>
      <c r="P84" s="15">
        <v>0</v>
      </c>
      <c r="R84" s="15">
        <v>0</v>
      </c>
      <c r="T84" s="15">
        <v>1600000</v>
      </c>
      <c r="V84" s="15">
        <v>2746</v>
      </c>
      <c r="X84" s="7">
        <v>4225627133</v>
      </c>
      <c r="Z84" s="7">
        <v>4359637472</v>
      </c>
      <c r="AB84" s="25">
        <f t="shared" si="1"/>
        <v>2.5265224731392715E-3</v>
      </c>
    </row>
    <row r="85" spans="1:28" ht="18.75" x14ac:dyDescent="0.2">
      <c r="A85" s="117" t="s">
        <v>94</v>
      </c>
      <c r="B85" s="117"/>
      <c r="C85" s="117"/>
      <c r="E85" s="118">
        <v>0</v>
      </c>
      <c r="F85" s="118"/>
      <c r="G85" s="12"/>
      <c r="H85" s="15">
        <v>0</v>
      </c>
      <c r="I85" s="12"/>
      <c r="J85" s="15">
        <v>0</v>
      </c>
      <c r="L85" s="15">
        <v>100000</v>
      </c>
      <c r="N85" s="7">
        <v>1319505815</v>
      </c>
      <c r="P85" s="15">
        <v>0</v>
      </c>
      <c r="R85" s="15">
        <v>0</v>
      </c>
      <c r="T85" s="15">
        <v>100000</v>
      </c>
      <c r="V85" s="15">
        <v>13990</v>
      </c>
      <c r="X85" s="7">
        <v>1319505815</v>
      </c>
      <c r="Z85" s="7">
        <v>1388185730</v>
      </c>
      <c r="AB85" s="25">
        <f t="shared" si="1"/>
        <v>8.0448947103100893E-4</v>
      </c>
    </row>
    <row r="86" spans="1:28" ht="18.75" x14ac:dyDescent="0.2">
      <c r="A86" s="117" t="s">
        <v>95</v>
      </c>
      <c r="B86" s="117"/>
      <c r="C86" s="117"/>
      <c r="E86" s="118">
        <v>0</v>
      </c>
      <c r="F86" s="118"/>
      <c r="G86" s="12"/>
      <c r="H86" s="15">
        <v>0</v>
      </c>
      <c r="I86" s="12"/>
      <c r="J86" s="15">
        <v>0</v>
      </c>
      <c r="L86" s="15">
        <v>600000</v>
      </c>
      <c r="N86" s="7">
        <v>5566679469</v>
      </c>
      <c r="P86" s="15">
        <v>0</v>
      </c>
      <c r="R86" s="15">
        <v>0</v>
      </c>
      <c r="T86" s="15">
        <v>600000</v>
      </c>
      <c r="V86" s="15">
        <v>10410</v>
      </c>
      <c r="X86" s="7">
        <v>5566679469</v>
      </c>
      <c r="Z86" s="7">
        <v>6197718420</v>
      </c>
      <c r="AB86" s="25">
        <f t="shared" si="1"/>
        <v>3.5917378384987004E-3</v>
      </c>
    </row>
    <row r="87" spans="1:28" ht="18.75" x14ac:dyDescent="0.2">
      <c r="A87" s="117" t="s">
        <v>96</v>
      </c>
      <c r="B87" s="117"/>
      <c r="C87" s="117"/>
      <c r="E87" s="118">
        <v>0</v>
      </c>
      <c r="F87" s="118"/>
      <c r="G87" s="12"/>
      <c r="H87" s="15">
        <v>0</v>
      </c>
      <c r="I87" s="12"/>
      <c r="J87" s="15">
        <v>0</v>
      </c>
      <c r="L87" s="15">
        <v>200000</v>
      </c>
      <c r="N87" s="7">
        <v>1696473642</v>
      </c>
      <c r="P87" s="15">
        <v>0</v>
      </c>
      <c r="R87" s="15">
        <v>0</v>
      </c>
      <c r="T87" s="15">
        <v>200000</v>
      </c>
      <c r="V87" s="15">
        <v>9710</v>
      </c>
      <c r="X87" s="7">
        <v>1696473642</v>
      </c>
      <c r="Z87" s="7">
        <v>1926988340</v>
      </c>
      <c r="AB87" s="25">
        <f t="shared" si="1"/>
        <v>1.1167394944547671E-3</v>
      </c>
    </row>
    <row r="88" spans="1:28" ht="18.75" x14ac:dyDescent="0.2">
      <c r="A88" s="117" t="s">
        <v>97</v>
      </c>
      <c r="B88" s="117"/>
      <c r="C88" s="117"/>
      <c r="E88" s="118">
        <v>0</v>
      </c>
      <c r="F88" s="118"/>
      <c r="G88" s="12"/>
      <c r="H88" s="15">
        <v>0</v>
      </c>
      <c r="I88" s="12"/>
      <c r="J88" s="15">
        <v>0</v>
      </c>
      <c r="L88" s="15">
        <v>200000</v>
      </c>
      <c r="N88" s="7">
        <v>1816827168</v>
      </c>
      <c r="P88" s="15">
        <v>0</v>
      </c>
      <c r="R88" s="15">
        <v>0</v>
      </c>
      <c r="T88" s="15">
        <v>200000</v>
      </c>
      <c r="V88" s="15">
        <v>9560</v>
      </c>
      <c r="X88" s="7">
        <v>1816827168</v>
      </c>
      <c r="Z88" s="7">
        <v>1897220240</v>
      </c>
      <c r="AB88" s="25">
        <f t="shared" si="1"/>
        <v>1.0994881119451674E-3</v>
      </c>
    </row>
    <row r="89" spans="1:28" ht="18.75" x14ac:dyDescent="0.2">
      <c r="A89" s="117" t="s">
        <v>98</v>
      </c>
      <c r="B89" s="117"/>
      <c r="C89" s="117"/>
      <c r="E89" s="118">
        <v>0</v>
      </c>
      <c r="F89" s="118"/>
      <c r="G89" s="12"/>
      <c r="H89" s="15">
        <v>0</v>
      </c>
      <c r="I89" s="12"/>
      <c r="J89" s="15">
        <v>0</v>
      </c>
      <c r="L89" s="15">
        <v>100000</v>
      </c>
      <c r="N89" s="7">
        <v>1639355635</v>
      </c>
      <c r="P89" s="15">
        <v>0</v>
      </c>
      <c r="R89" s="15">
        <v>0</v>
      </c>
      <c r="T89" s="15">
        <v>100000</v>
      </c>
      <c r="V89" s="15">
        <v>16340</v>
      </c>
      <c r="X89" s="7">
        <v>1639355635</v>
      </c>
      <c r="Z89" s="7">
        <v>1621369180</v>
      </c>
      <c r="AB89" s="25">
        <f t="shared" si="1"/>
        <v>9.3962530068954144E-4</v>
      </c>
    </row>
    <row r="90" spans="1:28" ht="18.75" x14ac:dyDescent="0.2">
      <c r="A90" s="117" t="s">
        <v>99</v>
      </c>
      <c r="B90" s="117"/>
      <c r="C90" s="117"/>
      <c r="E90" s="118">
        <v>0</v>
      </c>
      <c r="F90" s="118"/>
      <c r="G90" s="12"/>
      <c r="H90" s="15">
        <v>0</v>
      </c>
      <c r="I90" s="12"/>
      <c r="J90" s="15">
        <v>0</v>
      </c>
      <c r="L90" s="15">
        <v>435000</v>
      </c>
      <c r="N90" s="7">
        <v>2879027070</v>
      </c>
      <c r="P90" s="15">
        <v>0</v>
      </c>
      <c r="R90" s="15">
        <v>0</v>
      </c>
      <c r="T90" s="15">
        <v>435000</v>
      </c>
      <c r="V90" s="15">
        <v>7392</v>
      </c>
      <c r="X90" s="7">
        <v>2879027070</v>
      </c>
      <c r="Z90" s="7">
        <v>3190664030.4000001</v>
      </c>
      <c r="AB90" s="25">
        <f t="shared" si="1"/>
        <v>1.8490721829089562E-3</v>
      </c>
    </row>
    <row r="91" spans="1:28" ht="18.75" x14ac:dyDescent="0.2">
      <c r="A91" s="117" t="s">
        <v>100</v>
      </c>
      <c r="B91" s="117"/>
      <c r="C91" s="117"/>
      <c r="E91" s="118">
        <v>0</v>
      </c>
      <c r="F91" s="118"/>
      <c r="G91" s="12"/>
      <c r="H91" s="15">
        <v>0</v>
      </c>
      <c r="I91" s="12"/>
      <c r="J91" s="15">
        <v>0</v>
      </c>
      <c r="L91" s="15">
        <v>100000</v>
      </c>
      <c r="N91" s="7">
        <v>1085885112</v>
      </c>
      <c r="P91" s="15">
        <v>0</v>
      </c>
      <c r="R91" s="15">
        <v>0</v>
      </c>
      <c r="T91" s="15">
        <v>100000</v>
      </c>
      <c r="V91" s="15">
        <v>13870</v>
      </c>
      <c r="X91" s="7">
        <v>1085885112</v>
      </c>
      <c r="Z91" s="7">
        <v>1376278490</v>
      </c>
      <c r="AB91" s="25">
        <f t="shared" si="1"/>
        <v>7.9758891802716894E-4</v>
      </c>
    </row>
    <row r="92" spans="1:28" ht="18.75" x14ac:dyDescent="0.2">
      <c r="A92" s="117" t="s">
        <v>101</v>
      </c>
      <c r="B92" s="117"/>
      <c r="C92" s="117"/>
      <c r="E92" s="118">
        <v>0</v>
      </c>
      <c r="F92" s="118"/>
      <c r="G92" s="12"/>
      <c r="H92" s="15">
        <v>0</v>
      </c>
      <c r="I92" s="12"/>
      <c r="J92" s="15">
        <v>0</v>
      </c>
      <c r="L92" s="15">
        <v>50000</v>
      </c>
      <c r="N92" s="7">
        <v>1799745974</v>
      </c>
      <c r="P92" s="15">
        <v>0</v>
      </c>
      <c r="R92" s="15">
        <v>0</v>
      </c>
      <c r="T92" s="15">
        <v>50000</v>
      </c>
      <c r="V92" s="15">
        <v>46700</v>
      </c>
      <c r="X92" s="7">
        <v>1799745974</v>
      </c>
      <c r="Z92" s="7">
        <v>2316950450</v>
      </c>
      <c r="AB92" s="25">
        <f t="shared" si="1"/>
        <v>1.3427326053305258E-3</v>
      </c>
    </row>
    <row r="93" spans="1:28" ht="18.75" x14ac:dyDescent="0.2">
      <c r="A93" s="117" t="s">
        <v>102</v>
      </c>
      <c r="B93" s="117"/>
      <c r="C93" s="117"/>
      <c r="E93" s="118">
        <v>0</v>
      </c>
      <c r="F93" s="118"/>
      <c r="G93" s="12"/>
      <c r="H93" s="15">
        <v>0</v>
      </c>
      <c r="I93" s="12"/>
      <c r="J93" s="15">
        <v>0</v>
      </c>
      <c r="L93" s="15">
        <v>100000</v>
      </c>
      <c r="N93" s="7">
        <v>5105565081</v>
      </c>
      <c r="P93" s="15">
        <v>0</v>
      </c>
      <c r="R93" s="15">
        <v>0</v>
      </c>
      <c r="T93" s="15">
        <v>100000</v>
      </c>
      <c r="V93" s="15">
        <v>53420</v>
      </c>
      <c r="X93" s="7">
        <v>5105565081</v>
      </c>
      <c r="Z93" s="7">
        <v>5300706340</v>
      </c>
      <c r="AB93" s="25">
        <f t="shared" si="1"/>
        <v>3.0718961788760899E-3</v>
      </c>
    </row>
    <row r="94" spans="1:28" ht="18.75" x14ac:dyDescent="0.2">
      <c r="A94" s="117" t="s">
        <v>103</v>
      </c>
      <c r="B94" s="117"/>
      <c r="C94" s="117"/>
      <c r="E94" s="118">
        <v>0</v>
      </c>
      <c r="F94" s="118"/>
      <c r="G94" s="12"/>
      <c r="H94" s="15">
        <v>0</v>
      </c>
      <c r="I94" s="12"/>
      <c r="J94" s="15">
        <v>0</v>
      </c>
      <c r="L94" s="15">
        <v>250000</v>
      </c>
      <c r="N94" s="7">
        <v>2108560241</v>
      </c>
      <c r="P94" s="15">
        <v>0</v>
      </c>
      <c r="R94" s="15">
        <v>0</v>
      </c>
      <c r="T94" s="15">
        <v>250000</v>
      </c>
      <c r="V94" s="15">
        <v>11450</v>
      </c>
      <c r="X94" s="7">
        <v>2108560241</v>
      </c>
      <c r="Z94" s="7">
        <v>2840372875</v>
      </c>
      <c r="AB94" s="25">
        <f t="shared" si="1"/>
        <v>1.6460694144576577E-3</v>
      </c>
    </row>
    <row r="95" spans="1:28" ht="18.75" x14ac:dyDescent="0.2">
      <c r="A95" s="117" t="s">
        <v>104</v>
      </c>
      <c r="B95" s="117"/>
      <c r="C95" s="117"/>
      <c r="E95" s="118">
        <v>0</v>
      </c>
      <c r="F95" s="118"/>
      <c r="G95" s="12"/>
      <c r="H95" s="15">
        <v>0</v>
      </c>
      <c r="I95" s="12"/>
      <c r="J95" s="15">
        <v>0</v>
      </c>
      <c r="L95" s="15">
        <v>438000</v>
      </c>
      <c r="N95" s="7">
        <v>10610059010</v>
      </c>
      <c r="P95" s="15">
        <v>0</v>
      </c>
      <c r="R95" s="15">
        <v>0</v>
      </c>
      <c r="T95" s="15">
        <v>438000</v>
      </c>
      <c r="V95" s="15">
        <v>29100</v>
      </c>
      <c r="X95" s="7">
        <v>10610059010</v>
      </c>
      <c r="Z95" s="7">
        <v>12647274966</v>
      </c>
      <c r="AB95" s="25">
        <f t="shared" si="1"/>
        <v>7.3294223730286153E-3</v>
      </c>
    </row>
    <row r="96" spans="1:28" ht="18.75" x14ac:dyDescent="0.2">
      <c r="A96" s="117" t="s">
        <v>105</v>
      </c>
      <c r="B96" s="117"/>
      <c r="C96" s="117"/>
      <c r="E96" s="118">
        <v>0</v>
      </c>
      <c r="F96" s="118"/>
      <c r="G96" s="12"/>
      <c r="H96" s="15">
        <v>0</v>
      </c>
      <c r="I96" s="12"/>
      <c r="J96" s="15">
        <v>0</v>
      </c>
      <c r="L96" s="15">
        <v>400000</v>
      </c>
      <c r="N96" s="7">
        <v>1257741715</v>
      </c>
      <c r="P96" s="15">
        <v>0</v>
      </c>
      <c r="R96" s="15">
        <v>0</v>
      </c>
      <c r="T96" s="15">
        <v>400000</v>
      </c>
      <c r="V96" s="15">
        <v>3940</v>
      </c>
      <c r="X96" s="7">
        <v>1257741715</v>
      </c>
      <c r="Z96" s="7">
        <v>1563817520</v>
      </c>
      <c r="AB96" s="25">
        <f t="shared" si="1"/>
        <v>9.0627262783764837E-4</v>
      </c>
    </row>
    <row r="97" spans="1:28" ht="18.75" x14ac:dyDescent="0.2">
      <c r="A97" s="117" t="s">
        <v>106</v>
      </c>
      <c r="B97" s="117"/>
      <c r="C97" s="117"/>
      <c r="E97" s="118">
        <v>0</v>
      </c>
      <c r="F97" s="118"/>
      <c r="G97" s="12"/>
      <c r="H97" s="15">
        <v>0</v>
      </c>
      <c r="I97" s="12"/>
      <c r="J97" s="15">
        <v>0</v>
      </c>
      <c r="L97" s="15">
        <v>400000</v>
      </c>
      <c r="N97" s="7">
        <v>2189774489</v>
      </c>
      <c r="P97" s="15">
        <v>0</v>
      </c>
      <c r="R97" s="15">
        <v>0</v>
      </c>
      <c r="T97" s="15">
        <v>400000</v>
      </c>
      <c r="V97" s="15">
        <v>8170</v>
      </c>
      <c r="X97" s="7">
        <v>2189774489</v>
      </c>
      <c r="Z97" s="7">
        <v>3242738360</v>
      </c>
      <c r="AB97" s="25">
        <f t="shared" si="1"/>
        <v>1.8792506013790829E-3</v>
      </c>
    </row>
    <row r="98" spans="1:28" ht="18.75" x14ac:dyDescent="0.2">
      <c r="A98" s="115" t="s">
        <v>107</v>
      </c>
      <c r="B98" s="115"/>
      <c r="C98" s="115"/>
      <c r="D98" s="21"/>
      <c r="E98" s="118">
        <v>0</v>
      </c>
      <c r="F98" s="123"/>
      <c r="G98" s="12"/>
      <c r="H98" s="16">
        <v>0</v>
      </c>
      <c r="I98" s="12"/>
      <c r="J98" s="16">
        <v>0</v>
      </c>
      <c r="L98" s="20">
        <v>400000</v>
      </c>
      <c r="N98" s="8">
        <v>3890336304</v>
      </c>
      <c r="P98" s="20">
        <v>0</v>
      </c>
      <c r="R98" s="16">
        <v>0</v>
      </c>
      <c r="T98" s="20">
        <v>400000</v>
      </c>
      <c r="V98" s="20">
        <v>14340</v>
      </c>
      <c r="X98" s="8">
        <v>3890336304</v>
      </c>
      <c r="Z98" s="8">
        <v>5691660720</v>
      </c>
      <c r="AB98" s="25">
        <f t="shared" si="1"/>
        <v>3.2984643358355019E-3</v>
      </c>
    </row>
    <row r="99" spans="1:28" s="17" customFormat="1" ht="21" x14ac:dyDescent="0.2">
      <c r="A99" s="113"/>
      <c r="B99" s="113"/>
      <c r="C99" s="113"/>
      <c r="D99" s="113"/>
      <c r="E99" s="23"/>
      <c r="F99" s="22"/>
      <c r="H99" s="19">
        <f>SUM(H9:H98)</f>
        <v>656466497346</v>
      </c>
      <c r="J99" s="19">
        <f>SUM(J9:J98)</f>
        <v>736151219621.91016</v>
      </c>
      <c r="L99" s="22"/>
      <c r="N99" s="19">
        <f>SUM(N9:N98)</f>
        <v>193381114347</v>
      </c>
      <c r="P99" s="22"/>
      <c r="R99" s="18">
        <f>SUM(R9:R98)</f>
        <v>2</v>
      </c>
      <c r="T99" s="22"/>
      <c r="U99" s="23"/>
      <c r="V99" s="22"/>
      <c r="X99" s="19">
        <f>SUM(X9:X98)</f>
        <v>849847608763</v>
      </c>
      <c r="Z99" s="19">
        <f>SUM(Z9:Z98)</f>
        <v>1482396692135.8901</v>
      </c>
      <c r="AB99" s="26">
        <f>SUM(AB9:AB98)</f>
        <v>0.85908715594888019</v>
      </c>
    </row>
    <row r="101" spans="1:28" s="94" customFormat="1" x14ac:dyDescent="0.2">
      <c r="F101" s="95"/>
      <c r="L101" s="95"/>
      <c r="P101" s="95"/>
      <c r="R101" s="95"/>
      <c r="T101" s="95"/>
      <c r="V101" s="95"/>
      <c r="AB101" s="95"/>
    </row>
    <row r="102" spans="1:28" s="28" customFormat="1" x14ac:dyDescent="0.2">
      <c r="F102" s="29"/>
      <c r="L102" s="29"/>
      <c r="P102" s="29"/>
      <c r="R102" s="29"/>
      <c r="T102" s="29"/>
      <c r="V102" s="29"/>
      <c r="AB102" s="29"/>
    </row>
    <row r="103" spans="1:28" s="28" customFormat="1" x14ac:dyDescent="0.2">
      <c r="F103" s="29"/>
      <c r="L103" s="29"/>
      <c r="P103" s="29"/>
      <c r="R103" s="29"/>
      <c r="T103" s="29"/>
      <c r="V103" s="29"/>
      <c r="X103" s="27">
        <v>806778397441</v>
      </c>
      <c r="Z103" s="27">
        <v>1482396692136</v>
      </c>
      <c r="AB103" s="29"/>
    </row>
    <row r="104" spans="1:28" s="28" customFormat="1" x14ac:dyDescent="0.2">
      <c r="F104" s="29"/>
      <c r="H104" s="30">
        <v>656466497346</v>
      </c>
      <c r="J104" s="30">
        <v>736151219622</v>
      </c>
      <c r="L104" s="29"/>
      <c r="P104" s="29"/>
      <c r="R104" s="29"/>
      <c r="T104" s="29"/>
      <c r="V104" s="29"/>
      <c r="X104" s="27">
        <v>43069211322</v>
      </c>
      <c r="AB104" s="29"/>
    </row>
    <row r="105" spans="1:28" s="28" customFormat="1" x14ac:dyDescent="0.2">
      <c r="F105" s="29"/>
      <c r="L105" s="29"/>
      <c r="P105" s="29"/>
      <c r="R105" s="29"/>
      <c r="T105" s="29"/>
      <c r="V105" s="29"/>
      <c r="X105" s="27">
        <f>SUM(X103:X104)</f>
        <v>849847608763</v>
      </c>
      <c r="AB105" s="29"/>
    </row>
    <row r="106" spans="1:28" s="28" customFormat="1" x14ac:dyDescent="0.2">
      <c r="F106" s="29"/>
      <c r="H106" s="27">
        <f>H99-H104</f>
        <v>0</v>
      </c>
      <c r="J106" s="27">
        <f>J99-J104</f>
        <v>-8.984375E-2</v>
      </c>
      <c r="L106" s="29"/>
      <c r="P106" s="29"/>
      <c r="R106" s="29"/>
      <c r="T106" s="29"/>
      <c r="V106" s="29"/>
      <c r="Z106" s="27">
        <f>Z99-Z103</f>
        <v>-0.10986328125</v>
      </c>
      <c r="AB106" s="29"/>
    </row>
    <row r="107" spans="1:28" s="28" customFormat="1" x14ac:dyDescent="0.2">
      <c r="F107" s="29"/>
      <c r="L107" s="29"/>
      <c r="P107" s="29"/>
      <c r="R107" s="29"/>
      <c r="T107" s="29"/>
      <c r="V107" s="29"/>
      <c r="AB107" s="29"/>
    </row>
    <row r="108" spans="1:28" s="28" customFormat="1" x14ac:dyDescent="0.2">
      <c r="F108" s="29"/>
      <c r="L108" s="29"/>
      <c r="P108" s="29"/>
      <c r="R108" s="29"/>
      <c r="T108" s="29"/>
      <c r="V108" s="29"/>
      <c r="X108" s="27">
        <f>X99-X105</f>
        <v>0</v>
      </c>
      <c r="AB108" s="29"/>
    </row>
    <row r="109" spans="1:28" s="28" customFormat="1" x14ac:dyDescent="0.2">
      <c r="F109" s="29"/>
      <c r="L109" s="29"/>
      <c r="P109" s="29"/>
      <c r="R109" s="29"/>
      <c r="T109" s="29"/>
      <c r="V109" s="29"/>
      <c r="AB109" s="29"/>
    </row>
    <row r="110" spans="1:28" s="28" customFormat="1" x14ac:dyDescent="0.2">
      <c r="F110" s="29"/>
      <c r="L110" s="29"/>
      <c r="P110" s="29"/>
      <c r="R110" s="29"/>
      <c r="T110" s="29"/>
      <c r="V110" s="29"/>
      <c r="AB110" s="29"/>
    </row>
    <row r="111" spans="1:28" s="28" customFormat="1" x14ac:dyDescent="0.2">
      <c r="F111" s="29"/>
      <c r="L111" s="29"/>
      <c r="P111" s="29"/>
      <c r="R111" s="29"/>
      <c r="T111" s="29"/>
      <c r="V111" s="29"/>
      <c r="AB111" s="29"/>
    </row>
    <row r="112" spans="1:28" s="28" customFormat="1" x14ac:dyDescent="0.2">
      <c r="F112" s="29"/>
      <c r="L112" s="29"/>
      <c r="P112" s="29"/>
      <c r="R112" s="29"/>
      <c r="T112" s="29"/>
      <c r="V112" s="29"/>
      <c r="AB112" s="29"/>
    </row>
    <row r="113" spans="6:28" s="28" customFormat="1" x14ac:dyDescent="0.2">
      <c r="F113" s="29"/>
      <c r="L113" s="29"/>
      <c r="P113" s="29"/>
      <c r="R113" s="29"/>
      <c r="T113" s="29"/>
      <c r="V113" s="29"/>
      <c r="AB113" s="29"/>
    </row>
    <row r="114" spans="6:28" s="28" customFormat="1" x14ac:dyDescent="0.2">
      <c r="F114" s="29"/>
      <c r="L114" s="29"/>
      <c r="P114" s="29"/>
      <c r="R114" s="29"/>
      <c r="T114" s="29"/>
      <c r="V114" s="29"/>
      <c r="AB114" s="29"/>
    </row>
    <row r="115" spans="6:28" s="28" customFormat="1" x14ac:dyDescent="0.2">
      <c r="F115" s="29"/>
      <c r="L115" s="29"/>
      <c r="P115" s="29"/>
      <c r="R115" s="29"/>
      <c r="T115" s="29"/>
      <c r="V115" s="29"/>
      <c r="AB115" s="29"/>
    </row>
    <row r="116" spans="6:28" s="94" customFormat="1" x14ac:dyDescent="0.2">
      <c r="F116" s="95"/>
      <c r="L116" s="95"/>
      <c r="P116" s="95"/>
      <c r="R116" s="95"/>
      <c r="T116" s="95"/>
      <c r="V116" s="95"/>
      <c r="AB116" s="95"/>
    </row>
  </sheetData>
  <mergeCells count="201">
    <mergeCell ref="V7:V8"/>
    <mergeCell ref="X7:X8"/>
    <mergeCell ref="Z7:Z8"/>
    <mergeCell ref="AB7:AB8"/>
    <mergeCell ref="A97:C97"/>
    <mergeCell ref="E97:F97"/>
    <mergeCell ref="A98:C98"/>
    <mergeCell ref="E98:F98"/>
    <mergeCell ref="A99:D99"/>
    <mergeCell ref="E7:F8"/>
    <mergeCell ref="H7:H8"/>
    <mergeCell ref="J7:J8"/>
    <mergeCell ref="T7:T8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"/>
  <sheetViews>
    <sheetView rightToLeft="1" workbookViewId="0">
      <selection activeCell="K14" sqref="K14"/>
    </sheetView>
  </sheetViews>
  <sheetFormatPr defaultRowHeight="23.25" customHeight="1" x14ac:dyDescent="0.2"/>
  <cols>
    <col min="1" max="1" width="16.7109375" customWidth="1"/>
    <col min="2" max="2" width="1.28515625" customWidth="1"/>
    <col min="3" max="3" width="11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8.5703125" customWidth="1"/>
    <col min="12" max="12" width="1.28515625" customWidth="1"/>
    <col min="13" max="13" width="10.140625" bestFit="1" customWidth="1"/>
    <col min="14" max="14" width="0.28515625" customWidth="1"/>
    <col min="18" max="18" width="17.7109375" hidden="1" customWidth="1"/>
    <col min="19" max="19" width="15" hidden="1" customWidth="1"/>
    <col min="20" max="20" width="17.7109375" hidden="1" customWidth="1"/>
  </cols>
  <sheetData>
    <row r="1" spans="1:20" ht="23.25" customHeight="1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0" ht="23.25" customHeight="1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S2">
        <v>7.7299999999999999E-3</v>
      </c>
    </row>
    <row r="3" spans="1:20" ht="23.25" customHeight="1" x14ac:dyDescent="0.2">
      <c r="A3" s="109" t="s">
        <v>192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20" ht="23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9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23.25" customHeight="1" x14ac:dyDescent="0.2">
      <c r="A6" s="111" t="s">
        <v>108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1:20" ht="23.25" customHeight="1" x14ac:dyDescent="0.2">
      <c r="A7" s="111" t="s">
        <v>109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9" spans="1:20" ht="23.25" customHeight="1" x14ac:dyDescent="0.2">
      <c r="A9" s="21"/>
      <c r="C9" s="112" t="s">
        <v>9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1:20" ht="32.25" customHeight="1" x14ac:dyDescent="0.2">
      <c r="A10" s="31"/>
      <c r="C10" s="5" t="s">
        <v>12</v>
      </c>
      <c r="D10" s="4"/>
      <c r="E10" s="5" t="s">
        <v>110</v>
      </c>
      <c r="F10" s="4"/>
      <c r="G10" s="5" t="s">
        <v>111</v>
      </c>
      <c r="H10" s="4"/>
      <c r="I10" s="5" t="s">
        <v>112</v>
      </c>
      <c r="J10" s="4"/>
      <c r="K10" s="5" t="s">
        <v>113</v>
      </c>
      <c r="L10" s="4"/>
      <c r="M10" s="10" t="s">
        <v>114</v>
      </c>
    </row>
    <row r="11" spans="1:20" ht="23.25" customHeight="1" x14ac:dyDescent="0.2">
      <c r="A11" s="32" t="s">
        <v>58</v>
      </c>
      <c r="C11" s="14">
        <v>12476723</v>
      </c>
      <c r="D11" s="12"/>
      <c r="E11" s="14">
        <v>2604</v>
      </c>
      <c r="F11" s="12"/>
      <c r="G11" s="14">
        <v>1953</v>
      </c>
      <c r="H11" s="12"/>
      <c r="I11" s="36">
        <v>-0.25</v>
      </c>
      <c r="K11" s="9">
        <v>24178682799.653099</v>
      </c>
      <c r="M11" s="32"/>
      <c r="R11" s="24">
        <f>C11*G11</f>
        <v>24367040019</v>
      </c>
      <c r="S11" s="35">
        <f>R11*S2</f>
        <v>188357219.34687001</v>
      </c>
      <c r="T11" s="34">
        <f>R11-S11</f>
        <v>24178682799.65313</v>
      </c>
    </row>
    <row r="12" spans="1:20" ht="23.25" customHeight="1" x14ac:dyDescent="0.2">
      <c r="A12" s="31"/>
      <c r="C12" s="33"/>
      <c r="D12" s="17"/>
      <c r="E12" s="33"/>
      <c r="F12" s="23"/>
      <c r="G12" s="33"/>
      <c r="H12" s="23"/>
      <c r="I12" s="33"/>
      <c r="J12" s="17"/>
      <c r="K12" s="19">
        <f>SUM(K11)</f>
        <v>24178682799.653099</v>
      </c>
      <c r="L12" s="17"/>
      <c r="M12" s="33"/>
    </row>
    <row r="13" spans="1:20" ht="23.25" customHeight="1" x14ac:dyDescent="0.2">
      <c r="A13" s="21"/>
      <c r="M13" s="21"/>
    </row>
    <row r="14" spans="1:20" ht="23.25" customHeight="1" x14ac:dyDescent="0.2">
      <c r="A14" s="21"/>
      <c r="M14" s="21"/>
    </row>
    <row r="15" spans="1:20" ht="23.25" customHeight="1" x14ac:dyDescent="0.2">
      <c r="A15" s="21"/>
    </row>
  </sheetData>
  <mergeCells count="6">
    <mergeCell ref="C9:M9"/>
    <mergeCell ref="A1:M1"/>
    <mergeCell ref="A2:M2"/>
    <mergeCell ref="A3:M3"/>
    <mergeCell ref="A6:M6"/>
    <mergeCell ref="A7:M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27"/>
  <sheetViews>
    <sheetView rightToLeft="1" workbookViewId="0">
      <selection activeCell="A16" sqref="A16:XFD22"/>
    </sheetView>
  </sheetViews>
  <sheetFormatPr defaultRowHeight="12.75" x14ac:dyDescent="0.2"/>
  <cols>
    <col min="1" max="1" width="6.28515625" bestFit="1" customWidth="1"/>
    <col min="2" max="2" width="13.8554687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6.7109375" bestFit="1" customWidth="1"/>
    <col min="9" max="9" width="1.28515625" customWidth="1"/>
    <col min="10" max="10" width="16.28515625" bestFit="1" customWidth="1"/>
    <col min="11" max="11" width="1.28515625" customWidth="1"/>
    <col min="12" max="12" width="18.28515625" style="40" bestFit="1" customWidth="1"/>
    <col min="13" max="13" width="0.28515625" customWidth="1"/>
    <col min="20" max="20" width="16.42578125" bestFit="1" customWidth="1"/>
  </cols>
  <sheetData>
    <row r="1" spans="1:20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20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T2" s="27">
        <v>1725548661589</v>
      </c>
    </row>
    <row r="3" spans="1:20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6" spans="1:20" ht="24" x14ac:dyDescent="0.2">
      <c r="A6" s="2" t="s">
        <v>115</v>
      </c>
      <c r="B6" s="111" t="s">
        <v>116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1:20" ht="21" x14ac:dyDescent="0.2">
      <c r="D7" s="3" t="s">
        <v>7</v>
      </c>
      <c r="F7" s="112" t="s">
        <v>8</v>
      </c>
      <c r="G7" s="112"/>
      <c r="H7" s="112"/>
      <c r="J7" s="113" t="s">
        <v>9</v>
      </c>
      <c r="K7" s="113"/>
      <c r="L7" s="113"/>
    </row>
    <row r="8" spans="1:20" ht="21" x14ac:dyDescent="0.2">
      <c r="A8" s="113"/>
      <c r="B8" s="113"/>
      <c r="D8" s="3" t="s">
        <v>117</v>
      </c>
      <c r="F8" s="3" t="s">
        <v>118</v>
      </c>
      <c r="H8" s="3" t="s">
        <v>119</v>
      </c>
      <c r="J8" s="38" t="s">
        <v>117</v>
      </c>
      <c r="L8" s="38" t="s">
        <v>17</v>
      </c>
    </row>
    <row r="9" spans="1:20" ht="18.75" x14ac:dyDescent="0.2">
      <c r="A9" s="115" t="s">
        <v>193</v>
      </c>
      <c r="B9" s="115"/>
      <c r="D9" s="6">
        <v>3020452777</v>
      </c>
      <c r="F9" s="6">
        <v>57723121670</v>
      </c>
      <c r="G9" s="41"/>
      <c r="H9" s="6">
        <v>60001500000</v>
      </c>
      <c r="I9" s="41"/>
      <c r="J9" s="37">
        <f>D9+F9-H9</f>
        <v>742074447</v>
      </c>
      <c r="L9" s="43">
        <f>J9/$T$2</f>
        <v>4.3005130108393955E-4</v>
      </c>
    </row>
    <row r="10" spans="1:20" ht="18.75" x14ac:dyDescent="0.2">
      <c r="A10" s="115" t="s">
        <v>194</v>
      </c>
      <c r="B10" s="115"/>
      <c r="D10" s="7">
        <v>454473308</v>
      </c>
      <c r="F10" s="7">
        <v>129401929955</v>
      </c>
      <c r="G10" s="41"/>
      <c r="H10" s="7">
        <v>129067514159</v>
      </c>
      <c r="I10" s="41"/>
      <c r="J10" s="37">
        <f t="shared" ref="J10:J12" si="0">D10+F10-H10</f>
        <v>788889104</v>
      </c>
      <c r="L10" s="43">
        <f t="shared" ref="L10:L12" si="1">J10/$T$2</f>
        <v>4.5718160348693872E-4</v>
      </c>
    </row>
    <row r="11" spans="1:20" ht="18.75" x14ac:dyDescent="0.2">
      <c r="A11" s="115" t="s">
        <v>195</v>
      </c>
      <c r="B11" s="115"/>
      <c r="D11" s="15">
        <v>0</v>
      </c>
      <c r="F11" s="7">
        <v>12000430000</v>
      </c>
      <c r="G11" s="41"/>
      <c r="H11" s="7">
        <v>11500387500</v>
      </c>
      <c r="I11" s="41"/>
      <c r="J11" s="37">
        <f>D11+F11-H11</f>
        <v>500042500</v>
      </c>
      <c r="L11" s="43">
        <f>J11/$T$2</f>
        <v>2.8978753896139191E-4</v>
      </c>
    </row>
    <row r="12" spans="1:20" ht="18.75" x14ac:dyDescent="0.2">
      <c r="A12" s="115" t="s">
        <v>196</v>
      </c>
      <c r="B12" s="115"/>
      <c r="D12" s="7">
        <v>236532499227</v>
      </c>
      <c r="E12">
        <v>0</v>
      </c>
      <c r="F12" s="7">
        <v>30331746720</v>
      </c>
      <c r="G12" s="41">
        <v>0</v>
      </c>
      <c r="H12" s="7">
        <v>60701125000</v>
      </c>
      <c r="I12" s="41">
        <v>0</v>
      </c>
      <c r="J12" s="37">
        <f t="shared" si="0"/>
        <v>206163120947</v>
      </c>
      <c r="L12" s="43">
        <f t="shared" si="1"/>
        <v>0.11947685135529663</v>
      </c>
    </row>
    <row r="13" spans="1:20" ht="21" x14ac:dyDescent="0.2">
      <c r="A13" s="113"/>
      <c r="B13" s="113"/>
      <c r="D13" s="19">
        <f>SUM(D9:D12)</f>
        <v>240007425312</v>
      </c>
      <c r="E13" s="17"/>
      <c r="F13" s="19">
        <f>SUM(F9:F12)</f>
        <v>229457228345</v>
      </c>
      <c r="G13" s="42"/>
      <c r="H13" s="19">
        <f>SUM(H9:H12)</f>
        <v>261270526659</v>
      </c>
      <c r="I13" s="42"/>
      <c r="J13" s="39">
        <f>SUM(J9:J12)</f>
        <v>208194126998</v>
      </c>
      <c r="K13" s="17"/>
      <c r="L13" s="44">
        <f>SUM(L9:L12)</f>
        <v>0.1206538717988289</v>
      </c>
    </row>
    <row r="14" spans="1:20" x14ac:dyDescent="0.2">
      <c r="A14" s="21"/>
      <c r="B14" s="21"/>
    </row>
    <row r="15" spans="1:20" s="94" customFormat="1" x14ac:dyDescent="0.2">
      <c r="A15" s="97"/>
      <c r="B15" s="97"/>
      <c r="L15" s="98"/>
    </row>
    <row r="16" spans="1:20" s="28" customFormat="1" x14ac:dyDescent="0.2">
      <c r="A16" s="99"/>
      <c r="B16" s="99"/>
      <c r="L16" s="45"/>
    </row>
    <row r="17" spans="4:14" s="28" customFormat="1" ht="6" customHeight="1" x14ac:dyDescent="0.2">
      <c r="L17" s="45"/>
    </row>
    <row r="18" spans="4:14" s="28" customFormat="1" x14ac:dyDescent="0.2">
      <c r="L18" s="45"/>
    </row>
    <row r="19" spans="4:14" s="28" customFormat="1" x14ac:dyDescent="0.2">
      <c r="D19" s="27">
        <v>863705948783</v>
      </c>
      <c r="L19" s="45"/>
    </row>
    <row r="20" spans="4:14" s="28" customFormat="1" x14ac:dyDescent="0.2">
      <c r="D20" s="27">
        <v>623698523471</v>
      </c>
      <c r="E20" s="27"/>
      <c r="F20" s="27">
        <v>229457228345</v>
      </c>
      <c r="G20" s="27"/>
      <c r="H20" s="27">
        <v>261270526659</v>
      </c>
      <c r="I20" s="27"/>
      <c r="J20" s="27">
        <v>208194126998</v>
      </c>
      <c r="K20" s="27"/>
      <c r="L20" s="46"/>
      <c r="M20" s="27"/>
      <c r="N20" s="27"/>
    </row>
    <row r="21" spans="4:14" s="28" customFormat="1" x14ac:dyDescent="0.2">
      <c r="D21" s="27">
        <f>D19-D20</f>
        <v>240007425312</v>
      </c>
      <c r="F21" s="27">
        <f>F13-F20</f>
        <v>0</v>
      </c>
      <c r="H21" s="27">
        <f>H13-H20</f>
        <v>0</v>
      </c>
      <c r="J21" s="27">
        <f>J13-J20</f>
        <v>0</v>
      </c>
      <c r="L21" s="45"/>
    </row>
    <row r="22" spans="4:14" s="28" customFormat="1" x14ac:dyDescent="0.2">
      <c r="D22" s="27">
        <f>D13-D21</f>
        <v>0</v>
      </c>
      <c r="L22" s="45"/>
    </row>
    <row r="23" spans="4:14" s="94" customFormat="1" x14ac:dyDescent="0.2">
      <c r="L23" s="98"/>
    </row>
    <row r="24" spans="4:14" s="94" customFormat="1" x14ac:dyDescent="0.2">
      <c r="L24" s="98"/>
    </row>
    <row r="25" spans="4:14" s="94" customFormat="1" x14ac:dyDescent="0.2">
      <c r="L25" s="98"/>
    </row>
    <row r="26" spans="4:14" s="94" customFormat="1" x14ac:dyDescent="0.2">
      <c r="L26" s="98"/>
    </row>
    <row r="27" spans="4:14" x14ac:dyDescent="0.2">
      <c r="D27" s="28"/>
      <c r="E27" s="28"/>
      <c r="F27" s="28"/>
      <c r="G27" s="28"/>
      <c r="H27" s="28"/>
      <c r="I27" s="28"/>
      <c r="J27" s="28"/>
      <c r="K27" s="28"/>
      <c r="L27" s="45"/>
    </row>
  </sheetData>
  <mergeCells count="12">
    <mergeCell ref="A12:B12"/>
    <mergeCell ref="A13:B13"/>
    <mergeCell ref="J7:L7"/>
    <mergeCell ref="A8:B8"/>
    <mergeCell ref="A9:B9"/>
    <mergeCell ref="A10:B10"/>
    <mergeCell ref="A11:B11"/>
    <mergeCell ref="A1:L1"/>
    <mergeCell ref="A2:L2"/>
    <mergeCell ref="A3:L3"/>
    <mergeCell ref="B6:L6"/>
    <mergeCell ref="F7:H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3"/>
  <sheetViews>
    <sheetView rightToLeft="1" workbookViewId="0">
      <selection activeCell="H11" sqref="H11"/>
    </sheetView>
  </sheetViews>
  <sheetFormatPr defaultRowHeight="12.75" x14ac:dyDescent="0.2"/>
  <cols>
    <col min="1" max="1" width="3.85546875" style="21" bestFit="1" customWidth="1"/>
    <col min="2" max="2" width="41.85546875" style="21" customWidth="1"/>
    <col min="3" max="3" width="1.28515625" customWidth="1"/>
    <col min="4" max="4" width="8.28515625" style="12" bestFit="1" customWidth="1"/>
    <col min="5" max="5" width="1.28515625" customWidth="1"/>
    <col min="6" max="6" width="18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9" max="19" width="16.42578125" bestFit="1" customWidth="1"/>
  </cols>
  <sheetData>
    <row r="1" spans="1:19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9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S2" s="27">
        <v>1725548661589</v>
      </c>
    </row>
    <row r="3" spans="1:19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</row>
    <row r="5" spans="1:19" ht="24" x14ac:dyDescent="0.2">
      <c r="A5" s="74" t="s">
        <v>121</v>
      </c>
      <c r="B5" s="111" t="s">
        <v>122</v>
      </c>
      <c r="C5" s="111"/>
      <c r="D5" s="111"/>
      <c r="E5" s="111"/>
      <c r="F5" s="111"/>
      <c r="G5" s="111"/>
      <c r="H5" s="111"/>
      <c r="I5" s="111"/>
      <c r="J5" s="111"/>
    </row>
    <row r="7" spans="1:19" ht="21" x14ac:dyDescent="0.2">
      <c r="A7" s="113"/>
      <c r="B7" s="113"/>
      <c r="D7" s="3" t="s">
        <v>123</v>
      </c>
      <c r="F7" s="3" t="s">
        <v>117</v>
      </c>
      <c r="H7" s="88" t="s">
        <v>124</v>
      </c>
      <c r="J7" s="88" t="s">
        <v>125</v>
      </c>
    </row>
    <row r="8" spans="1:19" ht="18.75" x14ac:dyDescent="0.2">
      <c r="A8" s="115" t="s">
        <v>126</v>
      </c>
      <c r="B8" s="115"/>
      <c r="D8" s="69" t="s">
        <v>127</v>
      </c>
      <c r="F8" s="6">
        <f>'درآمد سرمایه گذاری در سهام'!U112</f>
        <v>392021715671</v>
      </c>
      <c r="H8" s="25">
        <f>F8/$F$11</f>
        <v>0.92926025606984863</v>
      </c>
      <c r="J8" s="25">
        <f>F8/S$2</f>
        <v>0.22718670553747256</v>
      </c>
    </row>
    <row r="9" spans="1:19" ht="18.75" x14ac:dyDescent="0.2">
      <c r="A9" s="115" t="s">
        <v>130</v>
      </c>
      <c r="B9" s="115"/>
      <c r="D9" s="70" t="s">
        <v>128</v>
      </c>
      <c r="F9" s="7">
        <f>'درآمد سپرده بانکی'!H12</f>
        <v>28181028333</v>
      </c>
      <c r="H9" s="25">
        <f t="shared" ref="H9:H10" si="0">F9/$F$11</f>
        <v>6.6801170848945587E-2</v>
      </c>
      <c r="J9" s="25">
        <f>F9/S$2</f>
        <v>1.6331633503194883E-2</v>
      </c>
    </row>
    <row r="10" spans="1:19" ht="18.75" x14ac:dyDescent="0.2">
      <c r="A10" s="115" t="s">
        <v>131</v>
      </c>
      <c r="B10" s="115"/>
      <c r="D10" s="70" t="s">
        <v>129</v>
      </c>
      <c r="F10" s="8">
        <f>'سایر درآمدها'!F11</f>
        <v>1661543326</v>
      </c>
      <c r="H10" s="25">
        <f t="shared" si="0"/>
        <v>3.9385730812057833E-3</v>
      </c>
      <c r="J10" s="25">
        <f t="shared" ref="J10" si="1">F10/S$2</f>
        <v>9.6290725552181208E-4</v>
      </c>
    </row>
    <row r="11" spans="1:19" s="17" customFormat="1" ht="21.75" thickBot="1" x14ac:dyDescent="0.25">
      <c r="A11" s="113"/>
      <c r="B11" s="113"/>
      <c r="D11" s="87"/>
      <c r="F11" s="19">
        <f>SUM(F8:F10)</f>
        <v>421864287330</v>
      </c>
      <c r="H11" s="89">
        <f>SUM(H8:H10)</f>
        <v>1</v>
      </c>
      <c r="J11" s="26">
        <f>SUM(J8:J10)</f>
        <v>0.24448124629618925</v>
      </c>
    </row>
    <row r="12" spans="1:19" ht="13.5" thickTop="1" x14ac:dyDescent="0.2"/>
    <row r="13" spans="1:19" s="107" customFormat="1" x14ac:dyDescent="0.2">
      <c r="A13" s="106"/>
      <c r="B13" s="106"/>
      <c r="D13" s="108"/>
    </row>
    <row r="14" spans="1:19" s="28" customFormat="1" x14ac:dyDescent="0.2">
      <c r="A14" s="99"/>
      <c r="B14" s="99"/>
      <c r="D14" s="29"/>
      <c r="E14" s="90"/>
      <c r="F14" s="90"/>
      <c r="G14" s="90"/>
      <c r="H14" s="90"/>
      <c r="I14" s="90"/>
      <c r="J14" s="90"/>
    </row>
    <row r="15" spans="1:19" s="28" customFormat="1" x14ac:dyDescent="0.2">
      <c r="A15" s="99"/>
      <c r="B15" s="99"/>
      <c r="D15" s="29"/>
      <c r="E15" s="90"/>
      <c r="F15" s="90"/>
      <c r="G15" s="90"/>
      <c r="H15" s="90"/>
      <c r="I15" s="90"/>
      <c r="J15" s="90"/>
    </row>
    <row r="16" spans="1:19" s="28" customFormat="1" x14ac:dyDescent="0.2">
      <c r="A16" s="99"/>
      <c r="B16" s="99"/>
      <c r="D16" s="29"/>
      <c r="E16" s="90"/>
      <c r="F16" s="91">
        <v>425357945511</v>
      </c>
      <c r="G16" s="90"/>
      <c r="H16" s="90"/>
      <c r="I16" s="90"/>
      <c r="J16" s="90"/>
    </row>
    <row r="17" spans="1:10" s="28" customFormat="1" x14ac:dyDescent="0.2">
      <c r="A17" s="99"/>
      <c r="B17" s="99"/>
      <c r="D17" s="29"/>
      <c r="E17" s="90"/>
      <c r="F17" s="90"/>
      <c r="G17" s="90"/>
      <c r="H17" s="90"/>
      <c r="I17" s="90"/>
      <c r="J17" s="90"/>
    </row>
    <row r="18" spans="1:10" s="28" customFormat="1" x14ac:dyDescent="0.2">
      <c r="A18" s="99"/>
      <c r="B18" s="99"/>
      <c r="D18" s="29"/>
      <c r="E18" s="90"/>
      <c r="F18" s="90"/>
      <c r="G18" s="90"/>
      <c r="H18" s="90"/>
      <c r="I18" s="90"/>
      <c r="J18" s="90"/>
    </row>
    <row r="19" spans="1:10" s="28" customFormat="1" x14ac:dyDescent="0.2">
      <c r="A19" s="99"/>
      <c r="B19" s="99"/>
      <c r="D19" s="29"/>
      <c r="E19" s="90"/>
      <c r="F19" s="91">
        <f>F11-F16</f>
        <v>-3493658181</v>
      </c>
      <c r="G19" s="90"/>
      <c r="H19" s="90"/>
      <c r="I19" s="90"/>
      <c r="J19" s="90"/>
    </row>
    <row r="20" spans="1:10" s="28" customFormat="1" x14ac:dyDescent="0.2">
      <c r="A20" s="99"/>
      <c r="B20" s="99"/>
      <c r="D20" s="29"/>
      <c r="E20" s="90"/>
      <c r="F20" s="90"/>
      <c r="G20" s="90"/>
      <c r="H20" s="90"/>
      <c r="I20" s="90"/>
      <c r="J20" s="90"/>
    </row>
    <row r="21" spans="1:10" s="28" customFormat="1" x14ac:dyDescent="0.2">
      <c r="A21" s="99"/>
      <c r="B21" s="99"/>
      <c r="D21" s="29"/>
      <c r="E21" s="90"/>
      <c r="F21" s="90"/>
      <c r="G21" s="90"/>
      <c r="H21" s="90"/>
      <c r="I21" s="90"/>
      <c r="J21" s="90"/>
    </row>
    <row r="22" spans="1:10" s="28" customFormat="1" x14ac:dyDescent="0.2">
      <c r="A22" s="99"/>
      <c r="B22" s="99"/>
      <c r="D22" s="29"/>
      <c r="E22" s="90"/>
      <c r="F22" s="91">
        <v>1437280926</v>
      </c>
      <c r="G22" s="90"/>
      <c r="H22" s="90"/>
      <c r="I22" s="90"/>
      <c r="J22" s="90"/>
    </row>
    <row r="23" spans="1:10" s="28" customFormat="1" x14ac:dyDescent="0.2">
      <c r="A23" s="99"/>
      <c r="B23" s="99"/>
      <c r="D23" s="29"/>
      <c r="E23" s="90"/>
      <c r="F23" s="91">
        <v>784750142</v>
      </c>
      <c r="G23" s="90"/>
      <c r="H23" s="90"/>
      <c r="I23" s="90"/>
      <c r="J23" s="90"/>
    </row>
    <row r="24" spans="1:10" s="28" customFormat="1" x14ac:dyDescent="0.2">
      <c r="A24" s="99"/>
      <c r="B24" s="99"/>
      <c r="D24" s="29"/>
      <c r="E24" s="90"/>
      <c r="F24" s="91">
        <v>1271627113</v>
      </c>
      <c r="G24" s="90"/>
      <c r="H24" s="90"/>
      <c r="I24" s="90"/>
      <c r="J24" s="90"/>
    </row>
    <row r="25" spans="1:10" s="28" customFormat="1" x14ac:dyDescent="0.2">
      <c r="A25" s="99"/>
      <c r="B25" s="99"/>
      <c r="D25" s="29"/>
      <c r="E25" s="90"/>
      <c r="F25" s="91">
        <f>SUM(F22:F24)</f>
        <v>3493658181</v>
      </c>
      <c r="G25" s="90"/>
      <c r="H25" s="90"/>
      <c r="I25" s="90"/>
      <c r="J25" s="90"/>
    </row>
    <row r="26" spans="1:10" s="28" customFormat="1" x14ac:dyDescent="0.2">
      <c r="A26" s="99"/>
      <c r="B26" s="99"/>
      <c r="D26" s="29"/>
      <c r="E26" s="90"/>
      <c r="F26" s="90"/>
      <c r="G26" s="90"/>
      <c r="H26" s="90"/>
      <c r="I26" s="90"/>
      <c r="J26" s="90"/>
    </row>
    <row r="27" spans="1:10" s="28" customFormat="1" x14ac:dyDescent="0.2">
      <c r="A27" s="99"/>
      <c r="B27" s="99"/>
      <c r="D27" s="29"/>
      <c r="E27" s="90"/>
      <c r="F27" s="91">
        <f>F19+F25</f>
        <v>0</v>
      </c>
      <c r="G27" s="90"/>
      <c r="H27" s="90"/>
      <c r="I27" s="90"/>
      <c r="J27" s="90"/>
    </row>
    <row r="28" spans="1:10" s="28" customFormat="1" x14ac:dyDescent="0.2">
      <c r="A28" s="99"/>
      <c r="B28" s="99"/>
      <c r="D28" s="29"/>
      <c r="E28" s="90"/>
      <c r="F28" s="90"/>
      <c r="G28" s="90"/>
      <c r="H28" s="90"/>
      <c r="I28" s="90"/>
      <c r="J28" s="90"/>
    </row>
    <row r="29" spans="1:10" s="28" customFormat="1" x14ac:dyDescent="0.2">
      <c r="A29" s="99"/>
      <c r="B29" s="99"/>
      <c r="D29" s="29"/>
      <c r="E29" s="90"/>
      <c r="F29" s="90"/>
      <c r="G29" s="90"/>
      <c r="H29" s="90"/>
      <c r="I29" s="90"/>
      <c r="J29" s="90"/>
    </row>
    <row r="30" spans="1:10" s="28" customFormat="1" x14ac:dyDescent="0.2">
      <c r="A30" s="99"/>
      <c r="B30" s="99"/>
      <c r="D30" s="29"/>
    </row>
    <row r="31" spans="1:10" s="28" customFormat="1" x14ac:dyDescent="0.2">
      <c r="A31" s="99"/>
      <c r="B31" s="99"/>
      <c r="D31" s="29"/>
    </row>
    <row r="32" spans="1:10" s="107" customFormat="1" x14ac:dyDescent="0.2">
      <c r="A32" s="106"/>
      <c r="B32" s="106"/>
      <c r="D32" s="108"/>
    </row>
    <row r="33" spans="1:4" s="107" customFormat="1" x14ac:dyDescent="0.2">
      <c r="A33" s="106"/>
      <c r="B33" s="106"/>
      <c r="D33" s="10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9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30"/>
  <sheetViews>
    <sheetView rightToLeft="1" workbookViewId="0">
      <selection activeCell="U35" sqref="U35"/>
    </sheetView>
  </sheetViews>
  <sheetFormatPr defaultRowHeight="12.75" x14ac:dyDescent="0.2"/>
  <cols>
    <col min="1" max="1" width="6.140625" style="21" bestFit="1" customWidth="1"/>
    <col min="2" max="2" width="22.5703125" style="21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1.42578125" bestFit="1" customWidth="1"/>
    <col min="9" max="9" width="1.28515625" customWidth="1"/>
    <col min="10" max="10" width="17.5703125" bestFit="1" customWidth="1"/>
    <col min="11" max="11" width="1.28515625" customWidth="1"/>
    <col min="12" max="12" width="17.28515625" style="12" bestFit="1" customWidth="1"/>
    <col min="13" max="13" width="1.28515625" customWidth="1"/>
    <col min="14" max="14" width="17.7109375" bestFit="1" customWidth="1"/>
    <col min="15" max="16" width="1.28515625" customWidth="1"/>
    <col min="17" max="17" width="18.7109375" bestFit="1" customWidth="1"/>
    <col min="18" max="18" width="1.28515625" customWidth="1"/>
    <col min="19" max="19" width="17.8554687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style="12" bestFit="1" customWidth="1"/>
    <col min="24" max="24" width="0.28515625" customWidth="1"/>
    <col min="27" max="27" width="14.85546875" bestFit="1" customWidth="1"/>
  </cols>
  <sheetData>
    <row r="1" spans="1:27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AA1" s="27">
        <v>585279102579</v>
      </c>
    </row>
    <row r="2" spans="1:27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7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</row>
    <row r="5" spans="1:27" ht="24" x14ac:dyDescent="0.2">
      <c r="A5" s="74" t="s">
        <v>132</v>
      </c>
      <c r="B5" s="111" t="s">
        <v>133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</row>
    <row r="6" spans="1:27" ht="21" x14ac:dyDescent="0.2">
      <c r="D6" s="112" t="s">
        <v>134</v>
      </c>
      <c r="E6" s="112"/>
      <c r="F6" s="112"/>
      <c r="G6" s="112"/>
      <c r="H6" s="112"/>
      <c r="I6" s="112"/>
      <c r="J6" s="113"/>
      <c r="K6" s="112"/>
      <c r="L6" s="113"/>
      <c r="N6" s="112" t="s">
        <v>135</v>
      </c>
      <c r="O6" s="112"/>
      <c r="P6" s="112"/>
      <c r="Q6" s="112"/>
      <c r="R6" s="112"/>
      <c r="S6" s="112"/>
      <c r="T6" s="112"/>
      <c r="U6" s="112"/>
      <c r="V6" s="112"/>
      <c r="W6" s="113"/>
    </row>
    <row r="7" spans="1:27" ht="21" x14ac:dyDescent="0.2">
      <c r="D7" s="119" t="s">
        <v>136</v>
      </c>
      <c r="E7" s="4"/>
      <c r="F7" s="119" t="s">
        <v>137</v>
      </c>
      <c r="G7" s="4"/>
      <c r="H7" s="119" t="s">
        <v>138</v>
      </c>
      <c r="I7" s="4"/>
      <c r="J7" s="121" t="s">
        <v>117</v>
      </c>
      <c r="K7" s="80"/>
      <c r="L7" s="121" t="s">
        <v>124</v>
      </c>
      <c r="N7" s="119" t="s">
        <v>136</v>
      </c>
      <c r="O7" s="4"/>
      <c r="P7" s="119" t="s">
        <v>137</v>
      </c>
      <c r="Q7" s="119"/>
      <c r="R7" s="4"/>
      <c r="S7" s="119" t="s">
        <v>138</v>
      </c>
      <c r="T7" s="4"/>
      <c r="U7" s="119" t="s">
        <v>117</v>
      </c>
      <c r="V7" s="80"/>
      <c r="W7" s="121" t="s">
        <v>124</v>
      </c>
    </row>
    <row r="8" spans="1:27" ht="21" x14ac:dyDescent="0.2">
      <c r="A8" s="113"/>
      <c r="B8" s="113"/>
      <c r="D8" s="120"/>
      <c r="F8" s="120"/>
      <c r="H8" s="120"/>
      <c r="J8" s="122"/>
      <c r="K8" s="21"/>
      <c r="L8" s="122"/>
      <c r="N8" s="120"/>
      <c r="P8" s="120"/>
      <c r="Q8" s="120"/>
      <c r="S8" s="120"/>
      <c r="U8" s="122"/>
      <c r="V8" s="21"/>
      <c r="W8" s="122"/>
    </row>
    <row r="9" spans="1:27" ht="18.75" x14ac:dyDescent="0.2">
      <c r="A9" s="115" t="s">
        <v>59</v>
      </c>
      <c r="B9" s="115"/>
      <c r="D9" s="50">
        <v>170806930</v>
      </c>
      <c r="E9" s="49"/>
      <c r="F9" s="50">
        <v>1814993540</v>
      </c>
      <c r="G9" s="49"/>
      <c r="H9" s="50">
        <v>-1144</v>
      </c>
      <c r="I9" s="49"/>
      <c r="J9" s="51">
        <f>D9+F9+H9</f>
        <v>1985799326</v>
      </c>
      <c r="L9" s="25">
        <f>J9/$AA$1</f>
        <v>3.3929100103688736E-3</v>
      </c>
      <c r="N9" s="50">
        <v>170806930</v>
      </c>
      <c r="O9" s="49"/>
      <c r="P9" s="124">
        <v>1693125981</v>
      </c>
      <c r="Q9" s="124"/>
      <c r="R9" s="49"/>
      <c r="S9" s="50">
        <v>-1144</v>
      </c>
      <c r="T9" s="49"/>
      <c r="U9" s="51">
        <f>N9+P9+S9</f>
        <v>1863931767</v>
      </c>
      <c r="W9" s="25">
        <f>U9/درآمد!$F$11</f>
        <v>4.4183208272900194E-3</v>
      </c>
    </row>
    <row r="10" spans="1:27" ht="18.75" x14ac:dyDescent="0.2">
      <c r="A10" s="115" t="s">
        <v>58</v>
      </c>
      <c r="B10" s="115"/>
      <c r="D10" s="52">
        <v>0</v>
      </c>
      <c r="E10" s="49"/>
      <c r="F10" s="53">
        <v>4823357824</v>
      </c>
      <c r="G10" s="49"/>
      <c r="H10" s="53">
        <v>-3092</v>
      </c>
      <c r="I10" s="49"/>
      <c r="J10" s="51">
        <f t="shared" ref="J10:J73" si="0">D10+F10+H10</f>
        <v>4823354732</v>
      </c>
      <c r="L10" s="25">
        <f t="shared" ref="L10:L73" si="1">J10/$AA$1</f>
        <v>8.2411189990316651E-3</v>
      </c>
      <c r="N10" s="52">
        <v>0</v>
      </c>
      <c r="O10" s="49"/>
      <c r="P10" s="125">
        <v>-14411943703</v>
      </c>
      <c r="Q10" s="125"/>
      <c r="R10" s="49"/>
      <c r="S10" s="53">
        <v>-3092</v>
      </c>
      <c r="T10" s="49"/>
      <c r="U10" s="51">
        <f t="shared" ref="U10:U73" si="2">N10+P10+S10</f>
        <v>-14411946795</v>
      </c>
      <c r="W10" s="93">
        <f>U10/درآمد!$F$11</f>
        <v>-3.4162519150919189E-2</v>
      </c>
    </row>
    <row r="11" spans="1:27" ht="18.75" x14ac:dyDescent="0.2">
      <c r="A11" s="115" t="s">
        <v>139</v>
      </c>
      <c r="B11" s="115"/>
      <c r="D11" s="52">
        <v>0</v>
      </c>
      <c r="E11" s="49"/>
      <c r="F11" s="79">
        <v>0</v>
      </c>
      <c r="G11" s="49"/>
      <c r="H11" s="52">
        <v>0</v>
      </c>
      <c r="I11" s="49"/>
      <c r="J11" s="54">
        <f t="shared" si="0"/>
        <v>0</v>
      </c>
      <c r="L11" s="25">
        <f t="shared" si="1"/>
        <v>0</v>
      </c>
      <c r="N11" s="52">
        <v>0</v>
      </c>
      <c r="O11" s="49"/>
      <c r="P11" s="126">
        <v>0</v>
      </c>
      <c r="Q11" s="126"/>
      <c r="R11" s="49"/>
      <c r="S11" s="53">
        <v>241402032</v>
      </c>
      <c r="T11" s="49"/>
      <c r="U11" s="51">
        <f t="shared" si="2"/>
        <v>241402032</v>
      </c>
      <c r="W11" s="25">
        <f>U11/درآمد!$F$11</f>
        <v>5.7222675455143512E-4</v>
      </c>
    </row>
    <row r="12" spans="1:27" ht="18.75" x14ac:dyDescent="0.2">
      <c r="A12" s="115" t="s">
        <v>48</v>
      </c>
      <c r="B12" s="115"/>
      <c r="D12" s="53">
        <v>163183380</v>
      </c>
      <c r="E12" s="49"/>
      <c r="F12" s="53">
        <v>364504109</v>
      </c>
      <c r="G12" s="49"/>
      <c r="H12" s="52">
        <v>0</v>
      </c>
      <c r="I12" s="49"/>
      <c r="J12" s="51">
        <f t="shared" si="0"/>
        <v>527687489</v>
      </c>
      <c r="L12" s="25">
        <f t="shared" si="1"/>
        <v>9.0159974390811881E-4</v>
      </c>
      <c r="N12" s="53">
        <v>163183380</v>
      </c>
      <c r="O12" s="49"/>
      <c r="P12" s="125">
        <v>130887829</v>
      </c>
      <c r="Q12" s="125"/>
      <c r="R12" s="49"/>
      <c r="S12" s="53">
        <v>-437743180</v>
      </c>
      <c r="T12" s="49"/>
      <c r="U12" s="51">
        <f t="shared" si="2"/>
        <v>-143671971</v>
      </c>
      <c r="W12" s="93">
        <f>U12/درآمد!$F$11</f>
        <v>-3.4056443106219545E-4</v>
      </c>
    </row>
    <row r="13" spans="1:27" ht="18.75" x14ac:dyDescent="0.2">
      <c r="A13" s="115" t="s">
        <v>51</v>
      </c>
      <c r="B13" s="115"/>
      <c r="D13" s="53">
        <v>2738124572</v>
      </c>
      <c r="E13" s="49"/>
      <c r="F13" s="53">
        <v>7436091226</v>
      </c>
      <c r="G13" s="49"/>
      <c r="H13" s="52">
        <v>0</v>
      </c>
      <c r="I13" s="49"/>
      <c r="J13" s="51">
        <f t="shared" si="0"/>
        <v>10174215798</v>
      </c>
      <c r="L13" s="25">
        <f t="shared" si="1"/>
        <v>1.738352822297581E-2</v>
      </c>
      <c r="N13" s="53">
        <v>2738124572</v>
      </c>
      <c r="O13" s="49"/>
      <c r="P13" s="125">
        <v>4719236107</v>
      </c>
      <c r="Q13" s="125"/>
      <c r="R13" s="49"/>
      <c r="S13" s="53">
        <v>103440147</v>
      </c>
      <c r="T13" s="49"/>
      <c r="U13" s="51">
        <f t="shared" si="2"/>
        <v>7560800826</v>
      </c>
      <c r="W13" s="25">
        <f>U13/درآمد!$F$11</f>
        <v>1.7922353356461349E-2</v>
      </c>
    </row>
    <row r="14" spans="1:27" ht="18.75" x14ac:dyDescent="0.2">
      <c r="A14" s="115" t="s">
        <v>27</v>
      </c>
      <c r="B14" s="115"/>
      <c r="D14" s="52">
        <v>0</v>
      </c>
      <c r="E14" s="49"/>
      <c r="F14" s="53">
        <v>15974231484</v>
      </c>
      <c r="G14" s="49"/>
      <c r="H14" s="52">
        <v>0</v>
      </c>
      <c r="I14" s="49"/>
      <c r="J14" s="51">
        <f t="shared" si="0"/>
        <v>15974231484</v>
      </c>
      <c r="L14" s="25">
        <f t="shared" si="1"/>
        <v>2.729335698747902E-2</v>
      </c>
      <c r="N14" s="52">
        <v>0</v>
      </c>
      <c r="O14" s="49"/>
      <c r="P14" s="125">
        <v>12803938645</v>
      </c>
      <c r="Q14" s="125"/>
      <c r="R14" s="49"/>
      <c r="S14" s="53">
        <v>1435017070</v>
      </c>
      <c r="T14" s="49"/>
      <c r="U14" s="51">
        <f t="shared" si="2"/>
        <v>14238955715</v>
      </c>
      <c r="W14" s="25">
        <f>U14/درآمد!$F$11</f>
        <v>3.3752455807812172E-2</v>
      </c>
    </row>
    <row r="15" spans="1:27" ht="18.75" x14ac:dyDescent="0.2">
      <c r="A15" s="115" t="s">
        <v>22</v>
      </c>
      <c r="B15" s="115"/>
      <c r="D15" s="52">
        <v>0</v>
      </c>
      <c r="E15" s="49"/>
      <c r="F15" s="53">
        <v>17181048040</v>
      </c>
      <c r="G15" s="49"/>
      <c r="H15" s="52">
        <v>0</v>
      </c>
      <c r="I15" s="49"/>
      <c r="J15" s="51">
        <f t="shared" si="0"/>
        <v>17181048040</v>
      </c>
      <c r="L15" s="25">
        <f t="shared" si="1"/>
        <v>2.9355307517887896E-2</v>
      </c>
      <c r="N15" s="52">
        <v>0</v>
      </c>
      <c r="O15" s="49"/>
      <c r="P15" s="125">
        <v>9477221948</v>
      </c>
      <c r="Q15" s="125"/>
      <c r="R15" s="49"/>
      <c r="S15" s="53">
        <v>-196822533</v>
      </c>
      <c r="T15" s="49"/>
      <c r="U15" s="51">
        <f t="shared" si="2"/>
        <v>9280399415</v>
      </c>
      <c r="W15" s="25">
        <f>U15/درآمد!$F$11</f>
        <v>2.19985424074081E-2</v>
      </c>
    </row>
    <row r="16" spans="1:27" ht="18.75" x14ac:dyDescent="0.2">
      <c r="A16" s="115" t="s">
        <v>21</v>
      </c>
      <c r="B16" s="115"/>
      <c r="D16" s="52">
        <v>0</v>
      </c>
      <c r="E16" s="49"/>
      <c r="F16" s="53">
        <v>9661868279</v>
      </c>
      <c r="G16" s="49"/>
      <c r="H16" s="52">
        <v>0</v>
      </c>
      <c r="I16" s="49"/>
      <c r="J16" s="51">
        <f t="shared" si="0"/>
        <v>9661868279</v>
      </c>
      <c r="L16" s="25">
        <f t="shared" si="1"/>
        <v>1.6508138145417309E-2</v>
      </c>
      <c r="N16" s="52">
        <v>0</v>
      </c>
      <c r="O16" s="49"/>
      <c r="P16" s="125">
        <v>1463094553</v>
      </c>
      <c r="Q16" s="125"/>
      <c r="R16" s="49"/>
      <c r="S16" s="53">
        <v>-1286727944</v>
      </c>
      <c r="T16" s="49"/>
      <c r="U16" s="51">
        <f t="shared" si="2"/>
        <v>176366609</v>
      </c>
      <c r="W16" s="25">
        <f>U16/درآمد!$F$11</f>
        <v>4.1806480021391006E-4</v>
      </c>
    </row>
    <row r="17" spans="1:23" ht="18.75" x14ac:dyDescent="0.2">
      <c r="A17" s="115" t="s">
        <v>50</v>
      </c>
      <c r="B17" s="115"/>
      <c r="D17" s="52">
        <v>0</v>
      </c>
      <c r="E17" s="49"/>
      <c r="F17" s="53">
        <v>44366406009</v>
      </c>
      <c r="G17" s="49"/>
      <c r="H17" s="52">
        <v>0</v>
      </c>
      <c r="I17" s="49"/>
      <c r="J17" s="51">
        <f t="shared" si="0"/>
        <v>44366406009</v>
      </c>
      <c r="L17" s="25">
        <f t="shared" si="1"/>
        <v>7.5803844376985077E-2</v>
      </c>
      <c r="N17" s="52">
        <v>0</v>
      </c>
      <c r="O17" s="49"/>
      <c r="P17" s="125">
        <v>26919888187</v>
      </c>
      <c r="Q17" s="125"/>
      <c r="R17" s="49"/>
      <c r="S17" s="53">
        <v>19845419</v>
      </c>
      <c r="T17" s="49"/>
      <c r="U17" s="51">
        <f t="shared" si="2"/>
        <v>26939733606</v>
      </c>
      <c r="W17" s="25">
        <f>U17/درآمد!$F$11</f>
        <v>6.385876789074256E-2</v>
      </c>
    </row>
    <row r="18" spans="1:23" ht="18.75" x14ac:dyDescent="0.2">
      <c r="A18" s="115" t="s">
        <v>140</v>
      </c>
      <c r="B18" s="115"/>
      <c r="D18" s="52">
        <v>0</v>
      </c>
      <c r="E18" s="49"/>
      <c r="F18" s="79">
        <v>0</v>
      </c>
      <c r="G18" s="49"/>
      <c r="H18" s="52">
        <v>0</v>
      </c>
      <c r="I18" s="49"/>
      <c r="J18" s="54">
        <f t="shared" si="0"/>
        <v>0</v>
      </c>
      <c r="L18" s="25">
        <f t="shared" si="1"/>
        <v>0</v>
      </c>
      <c r="N18" s="52">
        <v>0</v>
      </c>
      <c r="O18" s="49"/>
      <c r="P18" s="126">
        <v>0</v>
      </c>
      <c r="Q18" s="126"/>
      <c r="R18" s="49"/>
      <c r="S18" s="53">
        <v>429395464</v>
      </c>
      <c r="T18" s="49"/>
      <c r="U18" s="51">
        <f t="shared" si="2"/>
        <v>429395464</v>
      </c>
      <c r="W18" s="25">
        <f>U18/درآمد!$F$11</f>
        <v>1.0178521313516846E-3</v>
      </c>
    </row>
    <row r="19" spans="1:23" ht="18.75" x14ac:dyDescent="0.2">
      <c r="A19" s="115" t="s">
        <v>28</v>
      </c>
      <c r="B19" s="115"/>
      <c r="D19" s="52">
        <v>0</v>
      </c>
      <c r="E19" s="49"/>
      <c r="F19" s="53">
        <v>6704584503</v>
      </c>
      <c r="G19" s="49"/>
      <c r="H19" s="52">
        <v>0</v>
      </c>
      <c r="I19" s="49"/>
      <c r="J19" s="51">
        <f t="shared" si="0"/>
        <v>6704584503</v>
      </c>
      <c r="L19" s="25">
        <f t="shared" si="1"/>
        <v>1.1455362874663762E-2</v>
      </c>
      <c r="N19" s="52">
        <v>0</v>
      </c>
      <c r="O19" s="49"/>
      <c r="P19" s="125">
        <v>5894777810</v>
      </c>
      <c r="Q19" s="125"/>
      <c r="R19" s="49"/>
      <c r="S19" s="53">
        <v>1608973585</v>
      </c>
      <c r="T19" s="49"/>
      <c r="U19" s="51">
        <f t="shared" si="2"/>
        <v>7503751395</v>
      </c>
      <c r="W19" s="25">
        <f>U19/درآمد!$F$11</f>
        <v>1.7787121641634124E-2</v>
      </c>
    </row>
    <row r="20" spans="1:23" ht="18.75" x14ac:dyDescent="0.2">
      <c r="A20" s="115" t="s">
        <v>64</v>
      </c>
      <c r="B20" s="115"/>
      <c r="D20" s="52">
        <v>0</v>
      </c>
      <c r="E20" s="49"/>
      <c r="F20" s="53">
        <v>1730790067</v>
      </c>
      <c r="G20" s="49"/>
      <c r="H20" s="52">
        <v>0</v>
      </c>
      <c r="I20" s="49"/>
      <c r="J20" s="51">
        <f t="shared" si="0"/>
        <v>1730790067</v>
      </c>
      <c r="L20" s="25">
        <f t="shared" si="1"/>
        <v>2.9572046214760947E-3</v>
      </c>
      <c r="N20" s="52">
        <v>0</v>
      </c>
      <c r="O20" s="49"/>
      <c r="P20" s="125">
        <v>578937880</v>
      </c>
      <c r="Q20" s="125"/>
      <c r="R20" s="49"/>
      <c r="S20" s="53">
        <v>1732327712</v>
      </c>
      <c r="T20" s="49"/>
      <c r="U20" s="51">
        <f t="shared" si="2"/>
        <v>2311265592</v>
      </c>
      <c r="W20" s="25">
        <f>U20/درآمد!$F$11</f>
        <v>5.4786945978009052E-3</v>
      </c>
    </row>
    <row r="21" spans="1:23" ht="18.75" x14ac:dyDescent="0.2">
      <c r="A21" s="115" t="s">
        <v>61</v>
      </c>
      <c r="B21" s="115"/>
      <c r="D21" s="52">
        <v>0</v>
      </c>
      <c r="E21" s="49"/>
      <c r="F21" s="53">
        <v>480978075</v>
      </c>
      <c r="G21" s="49"/>
      <c r="H21" s="52">
        <v>0</v>
      </c>
      <c r="I21" s="49"/>
      <c r="J21" s="51">
        <f t="shared" si="0"/>
        <v>480978075</v>
      </c>
      <c r="L21" s="25">
        <f t="shared" si="1"/>
        <v>8.2179266760182745E-4</v>
      </c>
      <c r="N21" s="52">
        <v>0</v>
      </c>
      <c r="O21" s="49"/>
      <c r="P21" s="125">
        <v>515016510</v>
      </c>
      <c r="Q21" s="125"/>
      <c r="R21" s="49"/>
      <c r="S21" s="53">
        <v>1827744080</v>
      </c>
      <c r="T21" s="49"/>
      <c r="U21" s="51">
        <f t="shared" si="2"/>
        <v>2342760590</v>
      </c>
      <c r="W21" s="25">
        <f>U21/درآمد!$F$11</f>
        <v>5.5533513036323786E-3</v>
      </c>
    </row>
    <row r="22" spans="1:23" ht="18.75" x14ac:dyDescent="0.2">
      <c r="A22" s="115" t="s">
        <v>141</v>
      </c>
      <c r="B22" s="115"/>
      <c r="D22" s="52">
        <v>0</v>
      </c>
      <c r="E22" s="49"/>
      <c r="F22" s="79">
        <v>0</v>
      </c>
      <c r="G22" s="49"/>
      <c r="H22" s="52">
        <v>0</v>
      </c>
      <c r="I22" s="49"/>
      <c r="J22" s="54">
        <f t="shared" si="0"/>
        <v>0</v>
      </c>
      <c r="L22" s="25">
        <f t="shared" si="1"/>
        <v>0</v>
      </c>
      <c r="N22" s="52">
        <v>0</v>
      </c>
      <c r="O22" s="49"/>
      <c r="P22" s="126">
        <v>0</v>
      </c>
      <c r="Q22" s="126"/>
      <c r="R22" s="49"/>
      <c r="S22" s="53">
        <v>4572612</v>
      </c>
      <c r="T22" s="49"/>
      <c r="U22" s="51">
        <f t="shared" si="2"/>
        <v>4572612</v>
      </c>
      <c r="W22" s="25">
        <f>U22/درآمد!$F$11</f>
        <v>1.083905923618301E-5</v>
      </c>
    </row>
    <row r="23" spans="1:23" ht="18.75" x14ac:dyDescent="0.2">
      <c r="A23" s="115" t="s">
        <v>65</v>
      </c>
      <c r="B23" s="115"/>
      <c r="D23" s="52">
        <v>0</v>
      </c>
      <c r="E23" s="49"/>
      <c r="F23" s="53">
        <v>22574813919</v>
      </c>
      <c r="G23" s="49"/>
      <c r="H23" s="52">
        <v>0</v>
      </c>
      <c r="I23" s="49"/>
      <c r="J23" s="51">
        <f t="shared" si="0"/>
        <v>22574813919</v>
      </c>
      <c r="L23" s="25">
        <f t="shared" si="1"/>
        <v>3.8571023328058923E-2</v>
      </c>
      <c r="N23" s="52">
        <v>0</v>
      </c>
      <c r="O23" s="49"/>
      <c r="P23" s="125">
        <v>23243086147</v>
      </c>
      <c r="Q23" s="125"/>
      <c r="R23" s="49"/>
      <c r="S23" s="53">
        <v>477984232</v>
      </c>
      <c r="T23" s="49"/>
      <c r="U23" s="51">
        <f t="shared" si="2"/>
        <v>23721070379</v>
      </c>
      <c r="W23" s="25">
        <f>U23/درآمد!$F$11</f>
        <v>5.6229150206413135E-2</v>
      </c>
    </row>
    <row r="24" spans="1:23" ht="18.75" x14ac:dyDescent="0.2">
      <c r="A24" s="115" t="s">
        <v>142</v>
      </c>
      <c r="B24" s="115"/>
      <c r="D24" s="52">
        <v>0</v>
      </c>
      <c r="E24" s="49"/>
      <c r="F24" s="79">
        <v>0</v>
      </c>
      <c r="G24" s="49"/>
      <c r="H24" s="52">
        <v>0</v>
      </c>
      <c r="I24" s="49"/>
      <c r="J24" s="54">
        <f t="shared" si="0"/>
        <v>0</v>
      </c>
      <c r="L24" s="25">
        <f t="shared" si="1"/>
        <v>0</v>
      </c>
      <c r="N24" s="52">
        <v>0</v>
      </c>
      <c r="O24" s="49"/>
      <c r="P24" s="126">
        <v>0</v>
      </c>
      <c r="Q24" s="126"/>
      <c r="R24" s="49"/>
      <c r="S24" s="53">
        <v>109953648</v>
      </c>
      <c r="T24" s="49"/>
      <c r="U24" s="51">
        <f t="shared" si="2"/>
        <v>109953648</v>
      </c>
      <c r="W24" s="25">
        <f>U24/درآمد!$F$11</f>
        <v>2.6063748769990008E-4</v>
      </c>
    </row>
    <row r="25" spans="1:23" ht="18.75" x14ac:dyDescent="0.2">
      <c r="A25" s="115" t="s">
        <v>143</v>
      </c>
      <c r="B25" s="115"/>
      <c r="D25" s="52">
        <v>0</v>
      </c>
      <c r="E25" s="49"/>
      <c r="F25" s="79">
        <v>0</v>
      </c>
      <c r="G25" s="49"/>
      <c r="H25" s="52">
        <v>0</v>
      </c>
      <c r="I25" s="49"/>
      <c r="J25" s="54">
        <f t="shared" si="0"/>
        <v>0</v>
      </c>
      <c r="L25" s="25">
        <f t="shared" si="1"/>
        <v>0</v>
      </c>
      <c r="N25" s="52">
        <v>0</v>
      </c>
      <c r="O25" s="49"/>
      <c r="P25" s="126">
        <v>0</v>
      </c>
      <c r="Q25" s="126"/>
      <c r="R25" s="49"/>
      <c r="S25" s="53">
        <v>-151681172</v>
      </c>
      <c r="T25" s="49"/>
      <c r="U25" s="51">
        <f t="shared" si="2"/>
        <v>-151681172</v>
      </c>
      <c r="W25" s="93">
        <f>U25/درآمد!$F$11</f>
        <v>-3.5954968589542777E-4</v>
      </c>
    </row>
    <row r="26" spans="1:23" ht="18.75" x14ac:dyDescent="0.2">
      <c r="A26" s="115" t="s">
        <v>70</v>
      </c>
      <c r="B26" s="115"/>
      <c r="D26" s="52">
        <v>0</v>
      </c>
      <c r="E26" s="49"/>
      <c r="F26" s="79">
        <v>666726554</v>
      </c>
      <c r="G26" s="49"/>
      <c r="H26" s="52">
        <v>0</v>
      </c>
      <c r="I26" s="49"/>
      <c r="J26" s="51">
        <f t="shared" si="0"/>
        <v>666726554</v>
      </c>
      <c r="L26" s="25">
        <f t="shared" si="1"/>
        <v>1.1391600196591785E-3</v>
      </c>
      <c r="N26" s="52">
        <v>0</v>
      </c>
      <c r="O26" s="49"/>
      <c r="P26" s="125">
        <v>-986266850</v>
      </c>
      <c r="Q26" s="125"/>
      <c r="R26" s="49"/>
      <c r="S26" s="53">
        <v>-8439743</v>
      </c>
      <c r="T26" s="49"/>
      <c r="U26" s="51">
        <f t="shared" si="2"/>
        <v>-994706593</v>
      </c>
      <c r="W26" s="93">
        <f>U26/درآمد!$F$11</f>
        <v>-2.3578829089694873E-3</v>
      </c>
    </row>
    <row r="27" spans="1:23" ht="18.75" x14ac:dyDescent="0.2">
      <c r="A27" s="115" t="s">
        <v>144</v>
      </c>
      <c r="B27" s="115"/>
      <c r="D27" s="52">
        <v>0</v>
      </c>
      <c r="E27" s="49"/>
      <c r="F27" s="79">
        <v>0</v>
      </c>
      <c r="G27" s="49"/>
      <c r="H27" s="52">
        <v>0</v>
      </c>
      <c r="I27" s="49"/>
      <c r="J27" s="54">
        <f t="shared" si="0"/>
        <v>0</v>
      </c>
      <c r="L27" s="25">
        <f t="shared" si="1"/>
        <v>0</v>
      </c>
      <c r="N27" s="52">
        <v>0</v>
      </c>
      <c r="O27" s="49"/>
      <c r="P27" s="126">
        <v>0</v>
      </c>
      <c r="Q27" s="126"/>
      <c r="R27" s="49"/>
      <c r="S27" s="53">
        <v>-25545528</v>
      </c>
      <c r="T27" s="49"/>
      <c r="U27" s="51">
        <f t="shared" si="2"/>
        <v>-25545528</v>
      </c>
      <c r="W27" s="93">
        <f>U27/درآمد!$F$11</f>
        <v>-6.0553900311588147E-5</v>
      </c>
    </row>
    <row r="28" spans="1:23" ht="18.75" x14ac:dyDescent="0.2">
      <c r="A28" s="115" t="s">
        <v>49</v>
      </c>
      <c r="B28" s="115"/>
      <c r="D28" s="52">
        <v>0</v>
      </c>
      <c r="E28" s="49"/>
      <c r="F28" s="53">
        <v>136578762</v>
      </c>
      <c r="G28" s="49"/>
      <c r="H28" s="52">
        <v>0</v>
      </c>
      <c r="I28" s="49"/>
      <c r="J28" s="51">
        <f t="shared" si="0"/>
        <v>136578762</v>
      </c>
      <c r="L28" s="25">
        <f t="shared" si="1"/>
        <v>2.3335663514752745E-4</v>
      </c>
      <c r="N28" s="52">
        <v>0</v>
      </c>
      <c r="O28" s="49"/>
      <c r="P28" s="125">
        <v>130202689</v>
      </c>
      <c r="Q28" s="125"/>
      <c r="R28" s="49"/>
      <c r="S28" s="53">
        <v>1736268970</v>
      </c>
      <c r="T28" s="49"/>
      <c r="U28" s="51">
        <f t="shared" si="2"/>
        <v>1866471659</v>
      </c>
      <c r="W28" s="25">
        <f>U28/درآمد!$F$11</f>
        <v>4.4243414649127845E-3</v>
      </c>
    </row>
    <row r="29" spans="1:23" ht="18.75" x14ac:dyDescent="0.2">
      <c r="A29" s="115" t="s">
        <v>54</v>
      </c>
      <c r="B29" s="115"/>
      <c r="D29" s="52">
        <v>0</v>
      </c>
      <c r="E29" s="49"/>
      <c r="F29" s="53">
        <v>6498376230</v>
      </c>
      <c r="G29" s="49"/>
      <c r="H29" s="52">
        <v>0</v>
      </c>
      <c r="I29" s="49"/>
      <c r="J29" s="51">
        <f t="shared" si="0"/>
        <v>6498376230</v>
      </c>
      <c r="L29" s="25">
        <f t="shared" si="1"/>
        <v>1.1103038193855315E-2</v>
      </c>
      <c r="N29" s="53">
        <v>6420000000</v>
      </c>
      <c r="O29" s="49"/>
      <c r="P29" s="125">
        <v>2833923125</v>
      </c>
      <c r="Q29" s="125"/>
      <c r="R29" s="49"/>
      <c r="S29" s="53">
        <v>569563096</v>
      </c>
      <c r="T29" s="49"/>
      <c r="U29" s="51">
        <f t="shared" si="2"/>
        <v>9823486221</v>
      </c>
      <c r="W29" s="25">
        <f>U29/درآمد!$F$11</f>
        <v>2.3285891970551316E-2</v>
      </c>
    </row>
    <row r="30" spans="1:23" ht="18.75" x14ac:dyDescent="0.2">
      <c r="A30" s="115" t="s">
        <v>145</v>
      </c>
      <c r="B30" s="115"/>
      <c r="D30" s="52">
        <v>0</v>
      </c>
      <c r="E30" s="49"/>
      <c r="F30" s="79">
        <v>0</v>
      </c>
      <c r="G30" s="49"/>
      <c r="H30" s="52">
        <v>0</v>
      </c>
      <c r="I30" s="49"/>
      <c r="J30" s="54">
        <f t="shared" si="0"/>
        <v>0</v>
      </c>
      <c r="L30" s="25">
        <f t="shared" si="1"/>
        <v>0</v>
      </c>
      <c r="N30" s="52">
        <v>0</v>
      </c>
      <c r="O30" s="49"/>
      <c r="P30" s="126">
        <v>0</v>
      </c>
      <c r="Q30" s="126"/>
      <c r="R30" s="49"/>
      <c r="S30" s="53">
        <v>224054166</v>
      </c>
      <c r="T30" s="49"/>
      <c r="U30" s="51">
        <f t="shared" si="2"/>
        <v>224054166</v>
      </c>
      <c r="W30" s="25">
        <f>U30/درآمد!$F$11</f>
        <v>5.3110484278735685E-4</v>
      </c>
    </row>
    <row r="31" spans="1:23" ht="18.75" x14ac:dyDescent="0.2">
      <c r="A31" s="115" t="s">
        <v>42</v>
      </c>
      <c r="B31" s="115"/>
      <c r="D31" s="52">
        <v>0</v>
      </c>
      <c r="E31" s="49"/>
      <c r="F31" s="53">
        <v>24097985420</v>
      </c>
      <c r="G31" s="49"/>
      <c r="H31" s="52">
        <v>0</v>
      </c>
      <c r="I31" s="49"/>
      <c r="J31" s="51">
        <f t="shared" si="0"/>
        <v>24097985420</v>
      </c>
      <c r="L31" s="25">
        <f t="shared" si="1"/>
        <v>4.1173493661081625E-2</v>
      </c>
      <c r="N31" s="52">
        <v>0</v>
      </c>
      <c r="O31" s="49"/>
      <c r="P31" s="125">
        <v>17464392040</v>
      </c>
      <c r="Q31" s="125"/>
      <c r="R31" s="49"/>
      <c r="S31" s="53">
        <v>-9900</v>
      </c>
      <c r="T31" s="49"/>
      <c r="U31" s="51">
        <f t="shared" si="2"/>
        <v>17464382140</v>
      </c>
      <c r="W31" s="25">
        <f>U31/درآمد!$F$11</f>
        <v>4.1398105183382411E-2</v>
      </c>
    </row>
    <row r="32" spans="1:23" ht="18.75" x14ac:dyDescent="0.2">
      <c r="A32" s="115" t="s">
        <v>76</v>
      </c>
      <c r="B32" s="115"/>
      <c r="D32" s="52">
        <v>0</v>
      </c>
      <c r="E32" s="49"/>
      <c r="F32" s="53">
        <v>2542195739</v>
      </c>
      <c r="G32" s="49"/>
      <c r="H32" s="52">
        <v>0</v>
      </c>
      <c r="I32" s="49"/>
      <c r="J32" s="51">
        <f t="shared" si="0"/>
        <v>2542195739</v>
      </c>
      <c r="L32" s="25">
        <f t="shared" si="1"/>
        <v>4.3435614355577619E-3</v>
      </c>
      <c r="N32" s="53">
        <v>1669119580</v>
      </c>
      <c r="O32" s="49"/>
      <c r="P32" s="125">
        <v>-3959157300</v>
      </c>
      <c r="Q32" s="125"/>
      <c r="R32" s="49"/>
      <c r="S32" s="53">
        <v>406830731</v>
      </c>
      <c r="T32" s="49"/>
      <c r="U32" s="51">
        <f t="shared" si="2"/>
        <v>-1883206989</v>
      </c>
      <c r="W32" s="93">
        <f>U32/درآمد!$F$11</f>
        <v>-4.4640114026217063E-3</v>
      </c>
    </row>
    <row r="33" spans="1:23" ht="18.75" x14ac:dyDescent="0.2">
      <c r="A33" s="115" t="s">
        <v>146</v>
      </c>
      <c r="B33" s="115"/>
      <c r="D33" s="52">
        <v>0</v>
      </c>
      <c r="E33" s="49"/>
      <c r="F33" s="79">
        <v>0</v>
      </c>
      <c r="G33" s="49"/>
      <c r="H33" s="52">
        <v>0</v>
      </c>
      <c r="I33" s="49"/>
      <c r="J33" s="54">
        <f t="shared" si="0"/>
        <v>0</v>
      </c>
      <c r="L33" s="25">
        <f t="shared" si="1"/>
        <v>0</v>
      </c>
      <c r="N33" s="52">
        <v>0</v>
      </c>
      <c r="O33" s="49"/>
      <c r="P33" s="126">
        <v>0</v>
      </c>
      <c r="Q33" s="126"/>
      <c r="R33" s="49"/>
      <c r="S33" s="53">
        <v>2590902588</v>
      </c>
      <c r="T33" s="49"/>
      <c r="U33" s="51">
        <f t="shared" si="2"/>
        <v>2590902588</v>
      </c>
      <c r="W33" s="25">
        <f>U33/درآمد!$F$11</f>
        <v>6.1415546795817941E-3</v>
      </c>
    </row>
    <row r="34" spans="1:23" ht="18.75" x14ac:dyDescent="0.2">
      <c r="A34" s="115" t="s">
        <v>23</v>
      </c>
      <c r="B34" s="115"/>
      <c r="D34" s="52">
        <v>0</v>
      </c>
      <c r="E34" s="49"/>
      <c r="F34" s="53">
        <v>30371868480</v>
      </c>
      <c r="G34" s="49"/>
      <c r="H34" s="52">
        <v>0</v>
      </c>
      <c r="I34" s="49"/>
      <c r="J34" s="51">
        <f t="shared" si="0"/>
        <v>30371868480</v>
      </c>
      <c r="L34" s="25">
        <f t="shared" si="1"/>
        <v>5.1892965845129341E-2</v>
      </c>
      <c r="N34" s="52">
        <v>0</v>
      </c>
      <c r="O34" s="49"/>
      <c r="P34" s="125">
        <v>25541640819</v>
      </c>
      <c r="Q34" s="125"/>
      <c r="R34" s="49"/>
      <c r="S34" s="53">
        <v>-2060</v>
      </c>
      <c r="T34" s="49"/>
      <c r="U34" s="51">
        <f>N34+P34+S34</f>
        <v>25541638759</v>
      </c>
      <c r="W34" s="25">
        <f>U34/درآمد!$F$11</f>
        <v>6.0544681135856031E-2</v>
      </c>
    </row>
    <row r="35" spans="1:23" ht="18.75" x14ac:dyDescent="0.2">
      <c r="A35" s="115" t="s">
        <v>147</v>
      </c>
      <c r="B35" s="115"/>
      <c r="D35" s="52">
        <v>0</v>
      </c>
      <c r="E35" s="49"/>
      <c r="F35" s="79">
        <v>0</v>
      </c>
      <c r="G35" s="49"/>
      <c r="H35" s="52">
        <v>0</v>
      </c>
      <c r="I35" s="49"/>
      <c r="J35" s="54">
        <f t="shared" si="0"/>
        <v>0</v>
      </c>
      <c r="L35" s="25">
        <f t="shared" si="1"/>
        <v>0</v>
      </c>
      <c r="N35" s="52">
        <v>0</v>
      </c>
      <c r="O35" s="49"/>
      <c r="P35" s="126">
        <v>0</v>
      </c>
      <c r="Q35" s="126"/>
      <c r="R35" s="49"/>
      <c r="S35" s="53">
        <v>1074413041</v>
      </c>
      <c r="T35" s="49"/>
      <c r="U35" s="51">
        <f t="shared" si="2"/>
        <v>1074413041</v>
      </c>
      <c r="W35" s="25">
        <f>U35/درآمد!$F$11</f>
        <v>2.5468215093531936E-3</v>
      </c>
    </row>
    <row r="36" spans="1:23" ht="18.75" x14ac:dyDescent="0.2">
      <c r="A36" s="115" t="s">
        <v>148</v>
      </c>
      <c r="B36" s="115"/>
      <c r="D36" s="52">
        <v>0</v>
      </c>
      <c r="E36" s="49"/>
      <c r="F36" s="79">
        <v>0</v>
      </c>
      <c r="G36" s="49"/>
      <c r="H36" s="52">
        <v>0</v>
      </c>
      <c r="I36" s="49"/>
      <c r="J36" s="54">
        <f t="shared" si="0"/>
        <v>0</v>
      </c>
      <c r="L36" s="25">
        <f t="shared" si="1"/>
        <v>0</v>
      </c>
      <c r="N36" s="52">
        <v>0</v>
      </c>
      <c r="O36" s="49"/>
      <c r="P36" s="126">
        <v>0</v>
      </c>
      <c r="Q36" s="126"/>
      <c r="R36" s="49"/>
      <c r="S36" s="53">
        <v>8988985110</v>
      </c>
      <c r="T36" s="49"/>
      <c r="U36" s="51">
        <f t="shared" si="2"/>
        <v>8988985110</v>
      </c>
      <c r="W36" s="25">
        <f>U36/درآمد!$F$11</f>
        <v>2.1307765032427213E-2</v>
      </c>
    </row>
    <row r="37" spans="1:23" ht="18.75" x14ac:dyDescent="0.2">
      <c r="A37" s="115" t="s">
        <v>34</v>
      </c>
      <c r="B37" s="115"/>
      <c r="D37" s="52">
        <v>0</v>
      </c>
      <c r="E37" s="49"/>
      <c r="F37" s="53">
        <v>11923027715</v>
      </c>
      <c r="G37" s="49"/>
      <c r="H37" s="52">
        <v>0</v>
      </c>
      <c r="I37" s="49"/>
      <c r="J37" s="51">
        <f t="shared" si="0"/>
        <v>11923027715</v>
      </c>
      <c r="L37" s="25">
        <f t="shared" si="1"/>
        <v>2.0371524734886036E-2</v>
      </c>
      <c r="N37" s="52">
        <v>0</v>
      </c>
      <c r="O37" s="49"/>
      <c r="P37" s="125">
        <v>6766212535</v>
      </c>
      <c r="Q37" s="125"/>
      <c r="R37" s="49"/>
      <c r="S37" s="53">
        <v>1774208047</v>
      </c>
      <c r="T37" s="49"/>
      <c r="U37" s="51">
        <f t="shared" si="2"/>
        <v>8540420582</v>
      </c>
      <c r="W37" s="25">
        <f>U37/درآمد!$F$11</f>
        <v>2.0244473965911516E-2</v>
      </c>
    </row>
    <row r="38" spans="1:23" ht="18.75" x14ac:dyDescent="0.2">
      <c r="A38" s="115" t="s">
        <v>101</v>
      </c>
      <c r="B38" s="115"/>
      <c r="D38" s="52">
        <v>0</v>
      </c>
      <c r="E38" s="49"/>
      <c r="F38" s="53">
        <v>517204475</v>
      </c>
      <c r="G38" s="49"/>
      <c r="H38" s="52">
        <v>0</v>
      </c>
      <c r="I38" s="49"/>
      <c r="J38" s="51">
        <f t="shared" si="0"/>
        <v>517204475</v>
      </c>
      <c r="L38" s="25">
        <f t="shared" si="1"/>
        <v>8.8368860723194635E-4</v>
      </c>
      <c r="N38" s="52">
        <v>0</v>
      </c>
      <c r="O38" s="49"/>
      <c r="P38" s="125">
        <v>517204475</v>
      </c>
      <c r="Q38" s="125"/>
      <c r="R38" s="49"/>
      <c r="S38" s="53">
        <v>-131854875</v>
      </c>
      <c r="T38" s="49"/>
      <c r="U38" s="51">
        <f t="shared" si="2"/>
        <v>385349600</v>
      </c>
      <c r="W38" s="25">
        <f>U38/درآمد!$F$11</f>
        <v>9.1344446916541986E-4</v>
      </c>
    </row>
    <row r="39" spans="1:23" ht="18.75" x14ac:dyDescent="0.2">
      <c r="A39" s="115" t="s">
        <v>55</v>
      </c>
      <c r="B39" s="115"/>
      <c r="D39" s="52">
        <v>0</v>
      </c>
      <c r="E39" s="49"/>
      <c r="F39" s="53">
        <v>3110122871</v>
      </c>
      <c r="G39" s="49"/>
      <c r="H39" s="52">
        <v>0</v>
      </c>
      <c r="I39" s="49"/>
      <c r="J39" s="51">
        <f t="shared" si="0"/>
        <v>3110122871</v>
      </c>
      <c r="L39" s="25">
        <f t="shared" si="1"/>
        <v>5.3139140920894249E-3</v>
      </c>
      <c r="N39" s="53">
        <v>308759340</v>
      </c>
      <c r="O39" s="49"/>
      <c r="P39" s="125">
        <v>-602253035</v>
      </c>
      <c r="Q39" s="125"/>
      <c r="R39" s="49"/>
      <c r="S39" s="53">
        <v>-891673636</v>
      </c>
      <c r="T39" s="49"/>
      <c r="U39" s="51">
        <f t="shared" si="2"/>
        <v>-1185167331</v>
      </c>
      <c r="W39" s="93">
        <f>U39/درآمد!$F$11</f>
        <v>-2.8093568633196777E-3</v>
      </c>
    </row>
    <row r="40" spans="1:23" ht="18.75" x14ac:dyDescent="0.2">
      <c r="A40" s="115" t="s">
        <v>149</v>
      </c>
      <c r="B40" s="115"/>
      <c r="D40" s="52">
        <v>0</v>
      </c>
      <c r="E40" s="49"/>
      <c r="F40" s="79">
        <v>0</v>
      </c>
      <c r="G40" s="49"/>
      <c r="H40" s="52">
        <v>0</v>
      </c>
      <c r="I40" s="49"/>
      <c r="J40" s="54">
        <f t="shared" si="0"/>
        <v>0</v>
      </c>
      <c r="L40" s="25">
        <f t="shared" si="1"/>
        <v>0</v>
      </c>
      <c r="N40" s="52">
        <v>0</v>
      </c>
      <c r="O40" s="49"/>
      <c r="P40" s="126">
        <v>0</v>
      </c>
      <c r="Q40" s="126"/>
      <c r="R40" s="49"/>
      <c r="S40" s="53">
        <v>99881904</v>
      </c>
      <c r="T40" s="49"/>
      <c r="U40" s="51">
        <f t="shared" si="2"/>
        <v>99881904</v>
      </c>
      <c r="W40" s="25">
        <f>U40/درآمد!$F$11</f>
        <v>2.367631179025784E-4</v>
      </c>
    </row>
    <row r="41" spans="1:23" ht="18.75" x14ac:dyDescent="0.2">
      <c r="A41" s="115" t="s">
        <v>150</v>
      </c>
      <c r="B41" s="115"/>
      <c r="D41" s="52">
        <v>0</v>
      </c>
      <c r="E41" s="49"/>
      <c r="F41" s="79">
        <v>0</v>
      </c>
      <c r="G41" s="49"/>
      <c r="H41" s="52">
        <v>0</v>
      </c>
      <c r="I41" s="49"/>
      <c r="J41" s="54">
        <f t="shared" si="0"/>
        <v>0</v>
      </c>
      <c r="L41" s="25">
        <f t="shared" si="1"/>
        <v>0</v>
      </c>
      <c r="N41" s="52">
        <v>0</v>
      </c>
      <c r="O41" s="49"/>
      <c r="P41" s="126">
        <v>0</v>
      </c>
      <c r="Q41" s="126"/>
      <c r="R41" s="49"/>
      <c r="S41" s="53">
        <v>333217732</v>
      </c>
      <c r="T41" s="49"/>
      <c r="U41" s="51">
        <f t="shared" si="2"/>
        <v>333217732</v>
      </c>
      <c r="W41" s="25">
        <f>U41/درآمد!$F$11</f>
        <v>7.8986949596741537E-4</v>
      </c>
    </row>
    <row r="42" spans="1:23" ht="18.75" x14ac:dyDescent="0.2">
      <c r="A42" s="115" t="s">
        <v>20</v>
      </c>
      <c r="B42" s="115"/>
      <c r="D42" s="53">
        <v>4677974425</v>
      </c>
      <c r="E42" s="49"/>
      <c r="F42" s="53">
        <v>3871610101</v>
      </c>
      <c r="G42" s="49"/>
      <c r="H42" s="52">
        <v>0</v>
      </c>
      <c r="I42" s="49"/>
      <c r="J42" s="51">
        <f t="shared" si="0"/>
        <v>8549584526</v>
      </c>
      <c r="L42" s="25">
        <f t="shared" si="1"/>
        <v>1.4607705090317984E-2</v>
      </c>
      <c r="N42" s="53">
        <v>4677974425</v>
      </c>
      <c r="O42" s="49"/>
      <c r="P42" s="125">
        <v>-4696046000</v>
      </c>
      <c r="Q42" s="125"/>
      <c r="R42" s="49"/>
      <c r="S42" s="53">
        <v>53723936</v>
      </c>
      <c r="T42" s="49"/>
      <c r="U42" s="51">
        <f t="shared" si="2"/>
        <v>35652361</v>
      </c>
      <c r="W42" s="25">
        <f>U42/درآمد!$F$11</f>
        <v>8.4511446146924544E-5</v>
      </c>
    </row>
    <row r="43" spans="1:23" ht="18.75" x14ac:dyDescent="0.2">
      <c r="A43" s="115" t="s">
        <v>75</v>
      </c>
      <c r="B43" s="115"/>
      <c r="D43" s="52">
        <v>0</v>
      </c>
      <c r="E43" s="49"/>
      <c r="F43" s="53">
        <v>12447531015</v>
      </c>
      <c r="G43" s="49"/>
      <c r="H43" s="52">
        <v>0</v>
      </c>
      <c r="I43" s="49"/>
      <c r="J43" s="51">
        <f t="shared" si="0"/>
        <v>12447531015</v>
      </c>
      <c r="L43" s="25">
        <f t="shared" si="1"/>
        <v>2.1267684016310583E-2</v>
      </c>
      <c r="N43" s="52">
        <v>0</v>
      </c>
      <c r="O43" s="49"/>
      <c r="P43" s="125">
        <v>9873086436</v>
      </c>
      <c r="Q43" s="125"/>
      <c r="R43" s="49"/>
      <c r="S43" s="53">
        <v>66803182</v>
      </c>
      <c r="T43" s="49"/>
      <c r="U43" s="51">
        <f t="shared" si="2"/>
        <v>9939889618</v>
      </c>
      <c r="W43" s="25">
        <f>U43/درآمد!$F$11</f>
        <v>2.356181814040258E-2</v>
      </c>
    </row>
    <row r="44" spans="1:23" ht="18.75" x14ac:dyDescent="0.2">
      <c r="A44" s="115" t="s">
        <v>72</v>
      </c>
      <c r="B44" s="115"/>
      <c r="D44" s="52">
        <v>0</v>
      </c>
      <c r="E44" s="49"/>
      <c r="F44" s="53">
        <v>2218828720</v>
      </c>
      <c r="G44" s="49"/>
      <c r="H44" s="52">
        <v>0</v>
      </c>
      <c r="I44" s="49"/>
      <c r="J44" s="51">
        <f t="shared" si="0"/>
        <v>2218828720</v>
      </c>
      <c r="L44" s="25">
        <f t="shared" si="1"/>
        <v>3.791060897651828E-3</v>
      </c>
      <c r="N44" s="52">
        <v>0</v>
      </c>
      <c r="O44" s="49"/>
      <c r="P44" s="125">
        <v>-2291725094</v>
      </c>
      <c r="Q44" s="125"/>
      <c r="R44" s="49"/>
      <c r="S44" s="53">
        <v>-2331571624</v>
      </c>
      <c r="T44" s="49"/>
      <c r="U44" s="51">
        <f t="shared" si="2"/>
        <v>-4623296718</v>
      </c>
      <c r="W44" s="93">
        <f>U44/درآمد!$F$11</f>
        <v>-1.0959203840792199E-2</v>
      </c>
    </row>
    <row r="45" spans="1:23" ht="18.75" x14ac:dyDescent="0.2">
      <c r="A45" s="115" t="s">
        <v>151</v>
      </c>
      <c r="B45" s="115"/>
      <c r="D45" s="52">
        <v>0</v>
      </c>
      <c r="E45" s="49"/>
      <c r="F45" s="79">
        <v>0</v>
      </c>
      <c r="G45" s="49"/>
      <c r="H45" s="52">
        <v>0</v>
      </c>
      <c r="I45" s="49"/>
      <c r="J45" s="54">
        <f t="shared" si="0"/>
        <v>0</v>
      </c>
      <c r="L45" s="25">
        <f t="shared" si="1"/>
        <v>0</v>
      </c>
      <c r="N45" s="52">
        <v>0</v>
      </c>
      <c r="O45" s="49"/>
      <c r="P45" s="126">
        <v>0</v>
      </c>
      <c r="Q45" s="126"/>
      <c r="R45" s="49"/>
      <c r="S45" s="53">
        <v>-575190714</v>
      </c>
      <c r="T45" s="49"/>
      <c r="U45" s="51">
        <f t="shared" si="2"/>
        <v>-575190714</v>
      </c>
      <c r="W45" s="93">
        <f>U45/درآمد!$F$11</f>
        <v>-1.3634496478486257E-3</v>
      </c>
    </row>
    <row r="46" spans="1:23" ht="18.75" x14ac:dyDescent="0.2">
      <c r="A46" s="115" t="s">
        <v>73</v>
      </c>
      <c r="B46" s="115"/>
      <c r="D46" s="52">
        <v>0</v>
      </c>
      <c r="E46" s="49"/>
      <c r="F46" s="53">
        <v>12300516292</v>
      </c>
      <c r="G46" s="49"/>
      <c r="H46" s="52">
        <v>0</v>
      </c>
      <c r="I46" s="49"/>
      <c r="J46" s="51">
        <f t="shared" si="0"/>
        <v>12300516292</v>
      </c>
      <c r="L46" s="25">
        <f t="shared" si="1"/>
        <v>2.1016496638609605E-2</v>
      </c>
      <c r="N46" s="52">
        <v>0</v>
      </c>
      <c r="O46" s="49"/>
      <c r="P46" s="125">
        <v>3962332469</v>
      </c>
      <c r="Q46" s="125"/>
      <c r="R46" s="49"/>
      <c r="S46" s="53">
        <v>-831720283</v>
      </c>
      <c r="T46" s="49"/>
      <c r="U46" s="51">
        <f t="shared" si="2"/>
        <v>3130612186</v>
      </c>
      <c r="W46" s="25">
        <f>U46/درآمد!$F$11</f>
        <v>7.4208988056652051E-3</v>
      </c>
    </row>
    <row r="47" spans="1:23" ht="18.75" x14ac:dyDescent="0.2">
      <c r="A47" s="115" t="s">
        <v>30</v>
      </c>
      <c r="B47" s="115"/>
      <c r="D47" s="53">
        <v>646318211</v>
      </c>
      <c r="E47" s="49"/>
      <c r="F47" s="53">
        <v>3070926810</v>
      </c>
      <c r="G47" s="49"/>
      <c r="H47" s="52">
        <v>0</v>
      </c>
      <c r="I47" s="49"/>
      <c r="J47" s="51">
        <f t="shared" si="0"/>
        <v>3717245021</v>
      </c>
      <c r="L47" s="25">
        <f t="shared" si="1"/>
        <v>6.3512348290245893E-3</v>
      </c>
      <c r="N47" s="53">
        <v>646318211</v>
      </c>
      <c r="O47" s="49"/>
      <c r="P47" s="125">
        <v>2519373530</v>
      </c>
      <c r="Q47" s="125"/>
      <c r="R47" s="49"/>
      <c r="S47" s="52">
        <v>0</v>
      </c>
      <c r="T47" s="49"/>
      <c r="U47" s="51">
        <f t="shared" si="2"/>
        <v>3165691741</v>
      </c>
      <c r="W47" s="25">
        <f>U47/درآمد!$F$11</f>
        <v>7.5040524549632301E-3</v>
      </c>
    </row>
    <row r="48" spans="1:23" ht="18.75" x14ac:dyDescent="0.2">
      <c r="A48" s="115" t="s">
        <v>41</v>
      </c>
      <c r="B48" s="115"/>
      <c r="D48" s="53">
        <v>3417119394</v>
      </c>
      <c r="E48" s="49"/>
      <c r="F48" s="53">
        <v>20512413817</v>
      </c>
      <c r="G48" s="49"/>
      <c r="H48" s="52">
        <v>0</v>
      </c>
      <c r="I48" s="49"/>
      <c r="J48" s="51">
        <f t="shared" si="0"/>
        <v>23929533211</v>
      </c>
      <c r="L48" s="25">
        <f t="shared" si="1"/>
        <v>4.0885678483232761E-2</v>
      </c>
      <c r="N48" s="53">
        <v>3417119394</v>
      </c>
      <c r="O48" s="49"/>
      <c r="P48" s="125">
        <v>12319032050</v>
      </c>
      <c r="Q48" s="125"/>
      <c r="R48" s="49"/>
      <c r="S48" s="52">
        <v>0</v>
      </c>
      <c r="T48" s="49"/>
      <c r="U48" s="51">
        <f t="shared" si="2"/>
        <v>15736151444</v>
      </c>
      <c r="W48" s="25">
        <f>U48/درآمد!$F$11</f>
        <v>3.7301454322182334E-2</v>
      </c>
    </row>
    <row r="49" spans="1:23" ht="18.75" x14ac:dyDescent="0.2">
      <c r="A49" s="115" t="s">
        <v>105</v>
      </c>
      <c r="B49" s="115"/>
      <c r="D49" s="53">
        <v>95919141</v>
      </c>
      <c r="E49" s="49"/>
      <c r="F49" s="53">
        <v>306075805</v>
      </c>
      <c r="G49" s="49"/>
      <c r="H49" s="52">
        <v>0</v>
      </c>
      <c r="I49" s="49"/>
      <c r="J49" s="51">
        <f t="shared" si="0"/>
        <v>401994946</v>
      </c>
      <c r="L49" s="25">
        <f t="shared" si="1"/>
        <v>6.8684315607482225E-4</v>
      </c>
      <c r="N49" s="53">
        <v>95919141</v>
      </c>
      <c r="O49" s="49"/>
      <c r="P49" s="125">
        <v>306075805</v>
      </c>
      <c r="Q49" s="125"/>
      <c r="R49" s="49"/>
      <c r="S49" s="52">
        <v>0</v>
      </c>
      <c r="T49" s="49"/>
      <c r="U49" s="51">
        <f t="shared" si="2"/>
        <v>401994946</v>
      </c>
      <c r="W49" s="25">
        <f>U49/درآمد!$F$11</f>
        <v>9.5290110605058783E-4</v>
      </c>
    </row>
    <row r="50" spans="1:23" ht="18.75" x14ac:dyDescent="0.2">
      <c r="A50" s="115" t="s">
        <v>53</v>
      </c>
      <c r="B50" s="115"/>
      <c r="D50" s="52">
        <v>0</v>
      </c>
      <c r="E50" s="49"/>
      <c r="F50" s="53">
        <v>7023695876</v>
      </c>
      <c r="G50" s="49"/>
      <c r="H50" s="52">
        <v>0</v>
      </c>
      <c r="I50" s="49"/>
      <c r="J50" s="51">
        <f t="shared" si="0"/>
        <v>7023695876</v>
      </c>
      <c r="L50" s="25">
        <f t="shared" si="1"/>
        <v>1.2000592273071894E-2</v>
      </c>
      <c r="N50" s="53">
        <v>1826000000</v>
      </c>
      <c r="O50" s="49"/>
      <c r="P50" s="125">
        <v>4066721641</v>
      </c>
      <c r="Q50" s="125"/>
      <c r="R50" s="49"/>
      <c r="S50" s="52">
        <v>0</v>
      </c>
      <c r="T50" s="49"/>
      <c r="U50" s="51">
        <f t="shared" si="2"/>
        <v>5892721641</v>
      </c>
      <c r="W50" s="25">
        <f>U50/درآمد!$F$11</f>
        <v>1.3968287475328446E-2</v>
      </c>
    </row>
    <row r="51" spans="1:23" ht="18.75" x14ac:dyDescent="0.2">
      <c r="A51" s="115" t="s">
        <v>71</v>
      </c>
      <c r="B51" s="115"/>
      <c r="D51" s="52">
        <v>0</v>
      </c>
      <c r="E51" s="49"/>
      <c r="F51" s="53">
        <v>3912059398</v>
      </c>
      <c r="G51" s="49"/>
      <c r="H51" s="52">
        <v>0</v>
      </c>
      <c r="I51" s="49"/>
      <c r="J51" s="51">
        <f t="shared" si="0"/>
        <v>3912059398</v>
      </c>
      <c r="L51" s="25">
        <f t="shared" si="1"/>
        <v>6.6840920524271694E-3</v>
      </c>
      <c r="N51" s="53">
        <v>554593720</v>
      </c>
      <c r="O51" s="49"/>
      <c r="P51" s="125">
        <v>2014832633</v>
      </c>
      <c r="Q51" s="125"/>
      <c r="R51" s="49"/>
      <c r="S51" s="52">
        <v>0</v>
      </c>
      <c r="T51" s="49"/>
      <c r="U51" s="51">
        <f t="shared" si="2"/>
        <v>2569426353</v>
      </c>
      <c r="W51" s="25">
        <f>U51/درآمد!$F$11</f>
        <v>6.090646755766E-3</v>
      </c>
    </row>
    <row r="52" spans="1:23" ht="18.75" x14ac:dyDescent="0.2">
      <c r="A52" s="115" t="s">
        <v>26</v>
      </c>
      <c r="B52" s="115"/>
      <c r="D52" s="53">
        <v>3388724718</v>
      </c>
      <c r="E52" s="49"/>
      <c r="F52" s="53">
        <v>38631418825</v>
      </c>
      <c r="G52" s="49"/>
      <c r="H52" s="52">
        <v>0</v>
      </c>
      <c r="I52" s="49"/>
      <c r="J52" s="51">
        <f t="shared" si="0"/>
        <v>42020143543</v>
      </c>
      <c r="L52" s="25">
        <f t="shared" si="1"/>
        <v>7.1795051895481257E-2</v>
      </c>
      <c r="N52" s="53">
        <v>3388724718</v>
      </c>
      <c r="O52" s="49"/>
      <c r="P52" s="125">
        <v>40353781488</v>
      </c>
      <c r="Q52" s="125"/>
      <c r="R52" s="49"/>
      <c r="S52" s="52">
        <v>0</v>
      </c>
      <c r="T52" s="49"/>
      <c r="U52" s="51">
        <f t="shared" si="2"/>
        <v>43742506206</v>
      </c>
      <c r="W52" s="25">
        <f>U52/درآمد!$F$11</f>
        <v>0.10368857359993303</v>
      </c>
    </row>
    <row r="53" spans="1:23" ht="18.75" x14ac:dyDescent="0.2">
      <c r="A53" s="115" t="s">
        <v>69</v>
      </c>
      <c r="B53" s="115"/>
      <c r="D53" s="53">
        <v>1253987730</v>
      </c>
      <c r="E53" s="49"/>
      <c r="F53" s="53">
        <v>2362277344</v>
      </c>
      <c r="G53" s="49"/>
      <c r="H53" s="52">
        <v>0</v>
      </c>
      <c r="I53" s="49"/>
      <c r="J53" s="51">
        <f t="shared" si="0"/>
        <v>3616265074</v>
      </c>
      <c r="L53" s="25">
        <f t="shared" si="1"/>
        <v>6.1787018502200541E-3</v>
      </c>
      <c r="N53" s="53">
        <v>1253987730</v>
      </c>
      <c r="O53" s="49"/>
      <c r="P53" s="125">
        <v>-1289105312</v>
      </c>
      <c r="Q53" s="125"/>
      <c r="R53" s="49"/>
      <c r="S53" s="52">
        <v>0</v>
      </c>
      <c r="T53" s="49"/>
      <c r="U53" s="51">
        <f t="shared" si="2"/>
        <v>-35117582</v>
      </c>
      <c r="W53" s="93">
        <f>U53/درآمد!$F$11</f>
        <v>-8.3243789661032746E-5</v>
      </c>
    </row>
    <row r="54" spans="1:23" ht="18.75" x14ac:dyDescent="0.2">
      <c r="A54" s="115" t="s">
        <v>98</v>
      </c>
      <c r="B54" s="115"/>
      <c r="D54" s="53">
        <v>256486486</v>
      </c>
      <c r="E54" s="49"/>
      <c r="F54" s="53">
        <v>-17986455</v>
      </c>
      <c r="G54" s="49"/>
      <c r="H54" s="52">
        <v>0</v>
      </c>
      <c r="I54" s="49"/>
      <c r="J54" s="51">
        <f t="shared" si="0"/>
        <v>238500031</v>
      </c>
      <c r="L54" s="25">
        <f t="shared" si="1"/>
        <v>4.0749794405619953E-4</v>
      </c>
      <c r="N54" s="53">
        <v>256486486</v>
      </c>
      <c r="O54" s="49"/>
      <c r="P54" s="125">
        <v>-17986455</v>
      </c>
      <c r="Q54" s="125"/>
      <c r="R54" s="49"/>
      <c r="S54" s="52">
        <v>0</v>
      </c>
      <c r="T54" s="49"/>
      <c r="U54" s="51">
        <f t="shared" si="2"/>
        <v>238500031</v>
      </c>
      <c r="W54" s="25">
        <f>U54/درآمد!$F$11</f>
        <v>5.6534776268804012E-4</v>
      </c>
    </row>
    <row r="55" spans="1:23" ht="18.75" x14ac:dyDescent="0.2">
      <c r="A55" s="115" t="s">
        <v>63</v>
      </c>
      <c r="B55" s="115"/>
      <c r="D55" s="52">
        <v>0</v>
      </c>
      <c r="E55" s="49"/>
      <c r="F55" s="53">
        <v>2009823039</v>
      </c>
      <c r="G55" s="49"/>
      <c r="H55" s="52">
        <v>0</v>
      </c>
      <c r="I55" s="49"/>
      <c r="J55" s="51">
        <f t="shared" si="0"/>
        <v>2009823039</v>
      </c>
      <c r="L55" s="25">
        <f t="shared" si="1"/>
        <v>3.4339566031724453E-3</v>
      </c>
      <c r="N55" s="53">
        <v>870000000</v>
      </c>
      <c r="O55" s="49"/>
      <c r="P55" s="125">
        <v>293711919</v>
      </c>
      <c r="Q55" s="125"/>
      <c r="R55" s="49"/>
      <c r="S55" s="52">
        <v>0</v>
      </c>
      <c r="T55" s="49"/>
      <c r="U55" s="51">
        <f t="shared" si="2"/>
        <v>1163711919</v>
      </c>
      <c r="W55" s="25">
        <f>U55/درآمد!$F$11</f>
        <v>2.7584982989794903E-3</v>
      </c>
    </row>
    <row r="56" spans="1:23" ht="18.75" x14ac:dyDescent="0.2">
      <c r="A56" s="115" t="s">
        <v>102</v>
      </c>
      <c r="B56" s="115"/>
      <c r="D56" s="53">
        <v>450158932</v>
      </c>
      <c r="E56" s="49"/>
      <c r="F56" s="53">
        <v>195141258</v>
      </c>
      <c r="G56" s="49"/>
      <c r="H56" s="52">
        <v>0</v>
      </c>
      <c r="I56" s="49"/>
      <c r="J56" s="51">
        <f t="shared" si="0"/>
        <v>645300190</v>
      </c>
      <c r="L56" s="25">
        <f t="shared" si="1"/>
        <v>1.1025512224108471E-3</v>
      </c>
      <c r="N56" s="53">
        <v>450158932</v>
      </c>
      <c r="O56" s="49"/>
      <c r="P56" s="125">
        <v>195141258</v>
      </c>
      <c r="Q56" s="125"/>
      <c r="R56" s="49"/>
      <c r="S56" s="52">
        <v>0</v>
      </c>
      <c r="T56" s="49"/>
      <c r="U56" s="51">
        <f t="shared" si="2"/>
        <v>645300190</v>
      </c>
      <c r="W56" s="25">
        <f>U56/درآمد!$F$11</f>
        <v>1.5296392924941263E-3</v>
      </c>
    </row>
    <row r="57" spans="1:23" ht="18.75" x14ac:dyDescent="0.2">
      <c r="A57" s="115" t="s">
        <v>33</v>
      </c>
      <c r="B57" s="115"/>
      <c r="D57" s="53">
        <v>3900000000</v>
      </c>
      <c r="E57" s="49"/>
      <c r="F57" s="53">
        <v>2122111233</v>
      </c>
      <c r="G57" s="49"/>
      <c r="H57" s="52">
        <v>0</v>
      </c>
      <c r="I57" s="49"/>
      <c r="J57" s="51">
        <f t="shared" si="0"/>
        <v>6022111233</v>
      </c>
      <c r="L57" s="25">
        <f t="shared" si="1"/>
        <v>1.0289298227911949E-2</v>
      </c>
      <c r="N57" s="53">
        <v>3900000000</v>
      </c>
      <c r="O57" s="49"/>
      <c r="P57" s="125">
        <v>-2719769470</v>
      </c>
      <c r="Q57" s="125"/>
      <c r="R57" s="49"/>
      <c r="S57" s="52">
        <v>0</v>
      </c>
      <c r="T57" s="49"/>
      <c r="U57" s="51">
        <f t="shared" si="2"/>
        <v>1180230530</v>
      </c>
      <c r="W57" s="25">
        <f>U57/درآمد!$F$11</f>
        <v>2.7976545193472944E-3</v>
      </c>
    </row>
    <row r="58" spans="1:23" ht="18.75" x14ac:dyDescent="0.2">
      <c r="A58" s="115" t="s">
        <v>47</v>
      </c>
      <c r="B58" s="115"/>
      <c r="D58" s="53">
        <v>1460936498</v>
      </c>
      <c r="E58" s="49"/>
      <c r="F58" s="53">
        <v>8566782891</v>
      </c>
      <c r="G58" s="49"/>
      <c r="H58" s="52">
        <v>0</v>
      </c>
      <c r="I58" s="49"/>
      <c r="J58" s="51">
        <f t="shared" si="0"/>
        <v>10027719389</v>
      </c>
      <c r="L58" s="25">
        <f t="shared" si="1"/>
        <v>1.713322642960155E-2</v>
      </c>
      <c r="N58" s="53">
        <v>1460936498</v>
      </c>
      <c r="O58" s="49"/>
      <c r="P58" s="125">
        <v>5917898280</v>
      </c>
      <c r="Q58" s="125"/>
      <c r="R58" s="49"/>
      <c r="S58" s="52">
        <v>0</v>
      </c>
      <c r="T58" s="49"/>
      <c r="U58" s="51">
        <f t="shared" si="2"/>
        <v>7378834778</v>
      </c>
      <c r="W58" s="25">
        <f>U58/درآمد!$F$11</f>
        <v>1.7491015474907848E-2</v>
      </c>
    </row>
    <row r="59" spans="1:23" ht="18.75" x14ac:dyDescent="0.2">
      <c r="A59" s="115" t="s">
        <v>32</v>
      </c>
      <c r="B59" s="115"/>
      <c r="D59" s="52">
        <v>0</v>
      </c>
      <c r="E59" s="49"/>
      <c r="F59" s="53">
        <v>7897476930</v>
      </c>
      <c r="G59" s="49"/>
      <c r="H59" s="52">
        <v>0</v>
      </c>
      <c r="I59" s="49"/>
      <c r="J59" s="51">
        <f t="shared" si="0"/>
        <v>7897476930</v>
      </c>
      <c r="L59" s="25">
        <f t="shared" si="1"/>
        <v>1.3493522825606116E-2</v>
      </c>
      <c r="N59" s="53">
        <v>2312500000</v>
      </c>
      <c r="O59" s="49"/>
      <c r="P59" s="125">
        <v>7888546500</v>
      </c>
      <c r="Q59" s="125"/>
      <c r="R59" s="49"/>
      <c r="S59" s="52">
        <v>0</v>
      </c>
      <c r="T59" s="49"/>
      <c r="U59" s="51">
        <f t="shared" si="2"/>
        <v>10201046500</v>
      </c>
      <c r="W59" s="25">
        <f>U59/درآمد!$F$11</f>
        <v>2.418087239515563E-2</v>
      </c>
    </row>
    <row r="60" spans="1:23" ht="18.75" x14ac:dyDescent="0.2">
      <c r="A60" s="115" t="s">
        <v>18</v>
      </c>
      <c r="B60" s="115"/>
      <c r="C60" s="81"/>
      <c r="D60" s="62">
        <v>2559147424</v>
      </c>
      <c r="E60" s="49"/>
      <c r="F60" s="53">
        <v>12103768997</v>
      </c>
      <c r="G60" s="49"/>
      <c r="H60" s="52">
        <v>0</v>
      </c>
      <c r="I60" s="49"/>
      <c r="J60" s="51">
        <f t="shared" si="0"/>
        <v>14662916421</v>
      </c>
      <c r="L60" s="25">
        <f t="shared" si="1"/>
        <v>2.5052861713990248E-2</v>
      </c>
      <c r="N60" s="53">
        <v>2563068921</v>
      </c>
      <c r="O60" s="49"/>
      <c r="P60" s="125">
        <v>9475186230</v>
      </c>
      <c r="Q60" s="125"/>
      <c r="R60" s="49"/>
      <c r="S60" s="52">
        <v>0</v>
      </c>
      <c r="T60" s="49"/>
      <c r="U60" s="51">
        <f t="shared" si="2"/>
        <v>12038255151</v>
      </c>
      <c r="W60" s="25">
        <f>U60/درآمد!$F$11</f>
        <v>2.8535847931548588E-2</v>
      </c>
    </row>
    <row r="61" spans="1:23" ht="18.75" x14ac:dyDescent="0.2">
      <c r="A61" s="115" t="s">
        <v>66</v>
      </c>
      <c r="B61" s="115"/>
      <c r="D61" s="52">
        <v>0</v>
      </c>
      <c r="E61" s="49"/>
      <c r="F61" s="53">
        <v>531638421</v>
      </c>
      <c r="G61" s="49"/>
      <c r="H61" s="52">
        <v>0</v>
      </c>
      <c r="I61" s="49"/>
      <c r="J61" s="51">
        <f t="shared" si="0"/>
        <v>531638421</v>
      </c>
      <c r="L61" s="25">
        <f t="shared" si="1"/>
        <v>9.0835025316530983E-4</v>
      </c>
      <c r="N61" s="53">
        <v>209300000</v>
      </c>
      <c r="O61" s="49"/>
      <c r="P61" s="125">
        <v>-180593140</v>
      </c>
      <c r="Q61" s="125"/>
      <c r="R61" s="49"/>
      <c r="S61" s="52">
        <v>0</v>
      </c>
      <c r="T61" s="49"/>
      <c r="U61" s="51">
        <f t="shared" si="2"/>
        <v>28706860</v>
      </c>
      <c r="W61" s="25">
        <f>U61/درآمد!$F$11</f>
        <v>6.8047618303239508E-5</v>
      </c>
    </row>
    <row r="62" spans="1:23" ht="18.75" x14ac:dyDescent="0.2">
      <c r="A62" s="115" t="s">
        <v>24</v>
      </c>
      <c r="B62" s="115"/>
      <c r="D62" s="53">
        <v>49499520</v>
      </c>
      <c r="E62" s="49"/>
      <c r="F62" s="53">
        <v>78739453</v>
      </c>
      <c r="G62" s="49"/>
      <c r="H62" s="52">
        <v>0</v>
      </c>
      <c r="I62" s="49"/>
      <c r="J62" s="51">
        <f t="shared" si="0"/>
        <v>128238973</v>
      </c>
      <c r="L62" s="25">
        <f t="shared" si="1"/>
        <v>2.1910738387022886E-4</v>
      </c>
      <c r="N62" s="53">
        <v>49499520</v>
      </c>
      <c r="O62" s="49"/>
      <c r="P62" s="125">
        <v>-137611972</v>
      </c>
      <c r="Q62" s="125"/>
      <c r="R62" s="49"/>
      <c r="S62" s="52">
        <v>0</v>
      </c>
      <c r="T62" s="49"/>
      <c r="U62" s="51">
        <f t="shared" si="2"/>
        <v>-88112452</v>
      </c>
      <c r="W62" s="93">
        <f>U62/درآمد!$F$11</f>
        <v>-2.0886444917551111E-4</v>
      </c>
    </row>
    <row r="63" spans="1:23" ht="18.75" x14ac:dyDescent="0.2">
      <c r="A63" s="115" t="s">
        <v>62</v>
      </c>
      <c r="B63" s="115"/>
      <c r="D63" s="52">
        <v>0</v>
      </c>
      <c r="E63" s="49"/>
      <c r="F63" s="53">
        <v>280264677</v>
      </c>
      <c r="G63" s="49"/>
      <c r="H63" s="52">
        <v>0</v>
      </c>
      <c r="I63" s="49"/>
      <c r="J63" s="51">
        <f t="shared" si="0"/>
        <v>280264677</v>
      </c>
      <c r="L63" s="25">
        <f t="shared" si="1"/>
        <v>4.7885645628731522E-4</v>
      </c>
      <c r="N63" s="53">
        <v>240000000</v>
      </c>
      <c r="O63" s="49"/>
      <c r="P63" s="125">
        <v>35756802</v>
      </c>
      <c r="Q63" s="125"/>
      <c r="R63" s="49"/>
      <c r="S63" s="52">
        <v>0</v>
      </c>
      <c r="T63" s="49"/>
      <c r="U63" s="51">
        <f t="shared" si="2"/>
        <v>275756802</v>
      </c>
      <c r="W63" s="25">
        <f>U63/درآمد!$F$11</f>
        <v>6.5366235133407116E-4</v>
      </c>
    </row>
    <row r="64" spans="1:23" ht="18.75" x14ac:dyDescent="0.2">
      <c r="A64" s="115" t="s">
        <v>74</v>
      </c>
      <c r="B64" s="115"/>
      <c r="D64" s="52">
        <v>0</v>
      </c>
      <c r="E64" s="49"/>
      <c r="F64" s="53">
        <v>2783507866</v>
      </c>
      <c r="G64" s="49"/>
      <c r="H64" s="52">
        <v>0</v>
      </c>
      <c r="I64" s="49"/>
      <c r="J64" s="51">
        <f t="shared" si="0"/>
        <v>2783507866</v>
      </c>
      <c r="L64" s="25">
        <f t="shared" si="1"/>
        <v>4.7558640890040778E-3</v>
      </c>
      <c r="N64" s="53">
        <v>346245059</v>
      </c>
      <c r="O64" s="49"/>
      <c r="P64" s="125">
        <v>1339564500</v>
      </c>
      <c r="Q64" s="125"/>
      <c r="R64" s="49"/>
      <c r="S64" s="52">
        <v>0</v>
      </c>
      <c r="T64" s="49"/>
      <c r="U64" s="51">
        <f t="shared" si="2"/>
        <v>1685809559</v>
      </c>
      <c r="W64" s="25">
        <f>U64/درآمد!$F$11</f>
        <v>3.9960945015506582E-3</v>
      </c>
    </row>
    <row r="65" spans="1:23" ht="18.75" x14ac:dyDescent="0.2">
      <c r="A65" s="115" t="s">
        <v>35</v>
      </c>
      <c r="B65" s="115"/>
      <c r="D65" s="52">
        <v>0</v>
      </c>
      <c r="E65" s="49"/>
      <c r="F65" s="53">
        <v>2957151147</v>
      </c>
      <c r="G65" s="49"/>
      <c r="H65" s="52">
        <v>0</v>
      </c>
      <c r="I65" s="49"/>
      <c r="J65" s="51">
        <f t="shared" si="0"/>
        <v>2957151147</v>
      </c>
      <c r="L65" s="25">
        <f t="shared" si="1"/>
        <v>5.0525486626286113E-3</v>
      </c>
      <c r="N65" s="53">
        <v>675000000</v>
      </c>
      <c r="O65" s="49"/>
      <c r="P65" s="125">
        <v>1223468910</v>
      </c>
      <c r="Q65" s="125"/>
      <c r="R65" s="49"/>
      <c r="S65" s="52">
        <v>0</v>
      </c>
      <c r="T65" s="49"/>
      <c r="U65" s="51">
        <f t="shared" si="2"/>
        <v>1898468910</v>
      </c>
      <c r="W65" s="25">
        <f>U65/درآمد!$F$11</f>
        <v>4.5001887266056676E-3</v>
      </c>
    </row>
    <row r="66" spans="1:23" ht="18.75" x14ac:dyDescent="0.2">
      <c r="A66" s="115" t="s">
        <v>99</v>
      </c>
      <c r="B66" s="115"/>
      <c r="D66" s="52">
        <v>0</v>
      </c>
      <c r="E66" s="49"/>
      <c r="F66" s="53">
        <v>311636960</v>
      </c>
      <c r="G66" s="49"/>
      <c r="H66" s="52">
        <v>0</v>
      </c>
      <c r="I66" s="49"/>
      <c r="J66" s="51">
        <f t="shared" si="0"/>
        <v>311636960</v>
      </c>
      <c r="L66" s="25">
        <f t="shared" si="1"/>
        <v>5.3245871692119025E-4</v>
      </c>
      <c r="N66" s="52">
        <v>0</v>
      </c>
      <c r="O66" s="49"/>
      <c r="P66" s="125">
        <v>311636960</v>
      </c>
      <c r="Q66" s="125"/>
      <c r="R66" s="49"/>
      <c r="S66" s="52">
        <v>0</v>
      </c>
      <c r="T66" s="49"/>
      <c r="U66" s="51">
        <f t="shared" si="2"/>
        <v>311636960</v>
      </c>
      <c r="W66" s="25">
        <f>U66/درآمد!$F$11</f>
        <v>7.3871377445188782E-4</v>
      </c>
    </row>
    <row r="67" spans="1:23" ht="18.75" x14ac:dyDescent="0.2">
      <c r="A67" s="115" t="s">
        <v>44</v>
      </c>
      <c r="B67" s="115"/>
      <c r="D67" s="52">
        <v>0</v>
      </c>
      <c r="E67" s="49"/>
      <c r="F67" s="53">
        <v>37751428131</v>
      </c>
      <c r="G67" s="49"/>
      <c r="H67" s="52">
        <v>0</v>
      </c>
      <c r="I67" s="49"/>
      <c r="J67" s="51">
        <f t="shared" si="0"/>
        <v>37751428131</v>
      </c>
      <c r="L67" s="25">
        <f t="shared" si="1"/>
        <v>6.4501582176179573E-2</v>
      </c>
      <c r="N67" s="52">
        <v>0</v>
      </c>
      <c r="O67" s="49"/>
      <c r="P67" s="125">
        <v>28065364680</v>
      </c>
      <c r="Q67" s="125"/>
      <c r="R67" s="49"/>
      <c r="S67" s="52">
        <v>0</v>
      </c>
      <c r="T67" s="49"/>
      <c r="U67" s="51">
        <f t="shared" si="2"/>
        <v>28065364680</v>
      </c>
      <c r="W67" s="25">
        <f>U67/درآمد!$F$11</f>
        <v>6.6526998190880496E-2</v>
      </c>
    </row>
    <row r="68" spans="1:23" ht="18.75" x14ac:dyDescent="0.2">
      <c r="A68" s="115" t="s">
        <v>43</v>
      </c>
      <c r="B68" s="115"/>
      <c r="D68" s="52">
        <v>0</v>
      </c>
      <c r="E68" s="49"/>
      <c r="F68" s="53">
        <v>879758985</v>
      </c>
      <c r="G68" s="49"/>
      <c r="H68" s="52">
        <v>0</v>
      </c>
      <c r="I68" s="49"/>
      <c r="J68" s="51">
        <f t="shared" si="0"/>
        <v>879758985</v>
      </c>
      <c r="L68" s="25">
        <f t="shared" si="1"/>
        <v>1.5031443650104551E-3</v>
      </c>
      <c r="N68" s="52">
        <v>0</v>
      </c>
      <c r="O68" s="49"/>
      <c r="P68" s="125">
        <v>-613967062</v>
      </c>
      <c r="Q68" s="125"/>
      <c r="R68" s="49"/>
      <c r="S68" s="52">
        <v>0</v>
      </c>
      <c r="T68" s="49"/>
      <c r="U68" s="51">
        <f t="shared" si="2"/>
        <v>-613967062</v>
      </c>
      <c r="W68" s="93">
        <f>U68/درآمد!$F$11</f>
        <v>-1.4553662882578376E-3</v>
      </c>
    </row>
    <row r="69" spans="1:23" ht="18.75" x14ac:dyDescent="0.2">
      <c r="A69" s="115" t="s">
        <v>81</v>
      </c>
      <c r="B69" s="115"/>
      <c r="D69" s="52">
        <v>0</v>
      </c>
      <c r="E69" s="49"/>
      <c r="F69" s="53">
        <v>-101550011</v>
      </c>
      <c r="G69" s="49"/>
      <c r="H69" s="52">
        <v>0</v>
      </c>
      <c r="I69" s="49"/>
      <c r="J69" s="51">
        <f t="shared" si="0"/>
        <v>-101550011</v>
      </c>
      <c r="L69" s="93">
        <f t="shared" si="1"/>
        <v>-1.735069824849811E-4</v>
      </c>
      <c r="N69" s="52">
        <v>0</v>
      </c>
      <c r="O69" s="49"/>
      <c r="P69" s="125">
        <v>-101550011</v>
      </c>
      <c r="Q69" s="125"/>
      <c r="R69" s="49"/>
      <c r="S69" s="52">
        <v>0</v>
      </c>
      <c r="T69" s="49"/>
      <c r="U69" s="51">
        <f t="shared" si="2"/>
        <v>-101550011</v>
      </c>
      <c r="W69" s="93">
        <f>U69/درآمد!$F$11</f>
        <v>-2.4071724971723741E-4</v>
      </c>
    </row>
    <row r="70" spans="1:23" ht="18.75" x14ac:dyDescent="0.2">
      <c r="A70" s="115" t="s">
        <v>39</v>
      </c>
      <c r="B70" s="115"/>
      <c r="D70" s="52">
        <v>0</v>
      </c>
      <c r="E70" s="49"/>
      <c r="F70" s="53">
        <v>24564636120</v>
      </c>
      <c r="G70" s="49"/>
      <c r="H70" s="52">
        <v>0</v>
      </c>
      <c r="I70" s="49"/>
      <c r="J70" s="51">
        <f t="shared" si="0"/>
        <v>24564636120</v>
      </c>
      <c r="L70" s="25">
        <f t="shared" si="1"/>
        <v>4.1970806768526825E-2</v>
      </c>
      <c r="N70" s="52">
        <v>0</v>
      </c>
      <c r="O70" s="49"/>
      <c r="P70" s="125">
        <v>10192597440</v>
      </c>
      <c r="Q70" s="125"/>
      <c r="R70" s="49"/>
      <c r="S70" s="52">
        <v>0</v>
      </c>
      <c r="T70" s="49"/>
      <c r="U70" s="51">
        <f t="shared" si="2"/>
        <v>10192597440</v>
      </c>
      <c r="W70" s="25">
        <f>U70/درآمد!$F$11</f>
        <v>2.4160844485105519E-2</v>
      </c>
    </row>
    <row r="71" spans="1:23" ht="18.75" x14ac:dyDescent="0.2">
      <c r="A71" s="115" t="s">
        <v>25</v>
      </c>
      <c r="B71" s="115"/>
      <c r="D71" s="52">
        <v>0</v>
      </c>
      <c r="E71" s="49"/>
      <c r="F71" s="53">
        <v>1416723986</v>
      </c>
      <c r="G71" s="49"/>
      <c r="H71" s="52">
        <v>0</v>
      </c>
      <c r="I71" s="49"/>
      <c r="J71" s="51">
        <f t="shared" si="0"/>
        <v>1416723986</v>
      </c>
      <c r="L71" s="25">
        <f t="shared" si="1"/>
        <v>2.4205955410970324E-3</v>
      </c>
      <c r="N71" s="52">
        <v>0</v>
      </c>
      <c r="O71" s="49"/>
      <c r="P71" s="125">
        <v>-1852675155</v>
      </c>
      <c r="Q71" s="125"/>
      <c r="R71" s="49"/>
      <c r="S71" s="52">
        <v>0</v>
      </c>
      <c r="T71" s="49"/>
      <c r="U71" s="51">
        <f t="shared" si="2"/>
        <v>-1852675155</v>
      </c>
      <c r="W71" s="93">
        <f>U71/درآمد!$F$11</f>
        <v>-4.3916378101727287E-3</v>
      </c>
    </row>
    <row r="72" spans="1:23" ht="18.75" x14ac:dyDescent="0.2">
      <c r="A72" s="115" t="s">
        <v>78</v>
      </c>
      <c r="B72" s="115"/>
      <c r="D72" s="52">
        <v>0</v>
      </c>
      <c r="E72" s="49"/>
      <c r="F72" s="53">
        <v>-20200245</v>
      </c>
      <c r="G72" s="49"/>
      <c r="H72" s="52">
        <v>0</v>
      </c>
      <c r="I72" s="49"/>
      <c r="J72" s="51">
        <f t="shared" si="0"/>
        <v>-20200245</v>
      </c>
      <c r="L72" s="92">
        <f t="shared" si="1"/>
        <v>-3.4513866821809867E-5</v>
      </c>
      <c r="N72" s="52">
        <v>0</v>
      </c>
      <c r="O72" s="49"/>
      <c r="P72" s="125">
        <v>-20200245</v>
      </c>
      <c r="Q72" s="125"/>
      <c r="R72" s="49"/>
      <c r="S72" s="52">
        <v>0</v>
      </c>
      <c r="T72" s="49"/>
      <c r="U72" s="51">
        <f t="shared" si="2"/>
        <v>-20200245</v>
      </c>
      <c r="W72" s="93">
        <f>U72/درآمد!$F$11</f>
        <v>-4.7883278122090762E-5</v>
      </c>
    </row>
    <row r="73" spans="1:23" ht="18.75" x14ac:dyDescent="0.2">
      <c r="A73" s="115" t="s">
        <v>107</v>
      </c>
      <c r="B73" s="115"/>
      <c r="D73" s="52">
        <v>0</v>
      </c>
      <c r="E73" s="49"/>
      <c r="F73" s="53">
        <v>1801324416</v>
      </c>
      <c r="G73" s="49"/>
      <c r="H73" s="52">
        <v>0</v>
      </c>
      <c r="I73" s="49"/>
      <c r="J73" s="51">
        <f t="shared" si="0"/>
        <v>1801324416</v>
      </c>
      <c r="L73" s="25">
        <f t="shared" si="1"/>
        <v>3.0777186611696257E-3</v>
      </c>
      <c r="N73" s="52">
        <v>0</v>
      </c>
      <c r="O73" s="49"/>
      <c r="P73" s="125">
        <v>1801324416</v>
      </c>
      <c r="Q73" s="125"/>
      <c r="R73" s="49"/>
      <c r="S73" s="52">
        <v>0</v>
      </c>
      <c r="T73" s="49"/>
      <c r="U73" s="51">
        <f t="shared" si="2"/>
        <v>1801324416</v>
      </c>
      <c r="W73" s="25">
        <f>U73/درآمد!$F$11</f>
        <v>4.2699144490297375E-3</v>
      </c>
    </row>
    <row r="74" spans="1:23" ht="18.75" x14ac:dyDescent="0.2">
      <c r="A74" s="115" t="s">
        <v>84</v>
      </c>
      <c r="B74" s="115"/>
      <c r="D74" s="52">
        <v>0</v>
      </c>
      <c r="E74" s="49"/>
      <c r="F74" s="53">
        <v>-347896243</v>
      </c>
      <c r="G74" s="49"/>
      <c r="H74" s="52">
        <v>0</v>
      </c>
      <c r="I74" s="49"/>
      <c r="J74" s="51">
        <f t="shared" ref="J74:J111" si="3">D74+F74+H74</f>
        <v>-347896243</v>
      </c>
      <c r="L74" s="93">
        <f t="shared" ref="L74:L111" si="4">J74/$AA$1</f>
        <v>-5.9441084000268327E-4</v>
      </c>
      <c r="N74" s="52">
        <v>0</v>
      </c>
      <c r="O74" s="49"/>
      <c r="P74" s="125">
        <v>-347896243</v>
      </c>
      <c r="Q74" s="125"/>
      <c r="R74" s="49"/>
      <c r="S74" s="52">
        <v>0</v>
      </c>
      <c r="T74" s="49"/>
      <c r="U74" s="51">
        <f t="shared" ref="U74:U111" si="5">N74+P74+S74</f>
        <v>-347896243</v>
      </c>
      <c r="W74" s="93">
        <f>U74/درآمد!$F$11</f>
        <v>-8.2466388705678924E-4</v>
      </c>
    </row>
    <row r="75" spans="1:23" ht="18.75" x14ac:dyDescent="0.2">
      <c r="A75" s="115" t="s">
        <v>60</v>
      </c>
      <c r="B75" s="115"/>
      <c r="D75" s="52">
        <v>0</v>
      </c>
      <c r="E75" s="49"/>
      <c r="F75" s="53">
        <v>26377600730</v>
      </c>
      <c r="G75" s="49"/>
      <c r="H75" s="52">
        <v>0</v>
      </c>
      <c r="I75" s="49"/>
      <c r="J75" s="51">
        <f t="shared" si="3"/>
        <v>26377600730</v>
      </c>
      <c r="L75" s="25">
        <f t="shared" si="4"/>
        <v>4.5068413708551289E-2</v>
      </c>
      <c r="N75" s="52">
        <v>0</v>
      </c>
      <c r="O75" s="49"/>
      <c r="P75" s="125">
        <v>31114411936</v>
      </c>
      <c r="Q75" s="125"/>
      <c r="R75" s="49"/>
      <c r="S75" s="52">
        <v>0</v>
      </c>
      <c r="T75" s="49"/>
      <c r="U75" s="51">
        <f t="shared" si="5"/>
        <v>31114411936</v>
      </c>
      <c r="W75" s="25">
        <f>U75/درآمد!$F$11</f>
        <v>7.3754552993628958E-2</v>
      </c>
    </row>
    <row r="76" spans="1:23" ht="18.75" x14ac:dyDescent="0.2">
      <c r="A76" s="115" t="s">
        <v>89</v>
      </c>
      <c r="B76" s="115"/>
      <c r="D76" s="52">
        <v>0</v>
      </c>
      <c r="E76" s="49"/>
      <c r="F76" s="53">
        <v>465943703</v>
      </c>
      <c r="G76" s="49"/>
      <c r="H76" s="52">
        <v>0</v>
      </c>
      <c r="I76" s="49"/>
      <c r="J76" s="51">
        <f t="shared" si="3"/>
        <v>465943703</v>
      </c>
      <c r="L76" s="25">
        <f t="shared" si="4"/>
        <v>7.9610514188332515E-4</v>
      </c>
      <c r="N76" s="52">
        <v>0</v>
      </c>
      <c r="O76" s="49"/>
      <c r="P76" s="125">
        <v>465943703</v>
      </c>
      <c r="Q76" s="125"/>
      <c r="R76" s="49"/>
      <c r="S76" s="52">
        <v>0</v>
      </c>
      <c r="T76" s="49"/>
      <c r="U76" s="51">
        <f t="shared" si="5"/>
        <v>465943703</v>
      </c>
      <c r="W76" s="25">
        <f>U76/درآمد!$F$11</f>
        <v>1.1044871940902627E-3</v>
      </c>
    </row>
    <row r="77" spans="1:23" ht="18.75" x14ac:dyDescent="0.2">
      <c r="A77" s="115" t="s">
        <v>46</v>
      </c>
      <c r="B77" s="115"/>
      <c r="D77" s="52">
        <v>0</v>
      </c>
      <c r="E77" s="49"/>
      <c r="F77" s="53">
        <v>995097970</v>
      </c>
      <c r="G77" s="49"/>
      <c r="H77" s="52">
        <v>0</v>
      </c>
      <c r="I77" s="49"/>
      <c r="J77" s="51">
        <f t="shared" si="3"/>
        <v>995097970</v>
      </c>
      <c r="L77" s="25">
        <f t="shared" si="4"/>
        <v>1.7002110029474072E-3</v>
      </c>
      <c r="N77" s="52">
        <v>0</v>
      </c>
      <c r="O77" s="49"/>
      <c r="P77" s="125">
        <v>-1624345990</v>
      </c>
      <c r="Q77" s="125"/>
      <c r="R77" s="49"/>
      <c r="S77" s="52">
        <v>0</v>
      </c>
      <c r="T77" s="49"/>
      <c r="U77" s="51">
        <f t="shared" si="5"/>
        <v>-1624345990</v>
      </c>
      <c r="W77" s="93">
        <f>U77/درآمد!$F$11</f>
        <v>-3.8503993791002464E-3</v>
      </c>
    </row>
    <row r="78" spans="1:23" ht="18.75" x14ac:dyDescent="0.2">
      <c r="A78" s="115" t="s">
        <v>103</v>
      </c>
      <c r="B78" s="115"/>
      <c r="D78" s="52">
        <v>0</v>
      </c>
      <c r="E78" s="49"/>
      <c r="F78" s="53">
        <v>731812634</v>
      </c>
      <c r="G78" s="49"/>
      <c r="H78" s="52">
        <v>0</v>
      </c>
      <c r="I78" s="49"/>
      <c r="J78" s="51">
        <f t="shared" si="3"/>
        <v>731812634</v>
      </c>
      <c r="L78" s="25">
        <f t="shared" si="4"/>
        <v>1.2503652202433132E-3</v>
      </c>
      <c r="N78" s="52">
        <v>0</v>
      </c>
      <c r="O78" s="49"/>
      <c r="P78" s="125">
        <v>731812634</v>
      </c>
      <c r="Q78" s="125"/>
      <c r="R78" s="49"/>
      <c r="S78" s="52">
        <v>0</v>
      </c>
      <c r="T78" s="49"/>
      <c r="U78" s="51">
        <f t="shared" si="5"/>
        <v>731812634</v>
      </c>
      <c r="W78" s="25">
        <f>U78/درآمد!$F$11</f>
        <v>1.7347110338058679E-3</v>
      </c>
    </row>
    <row r="79" spans="1:23" ht="18.75" x14ac:dyDescent="0.2">
      <c r="A79" s="115" t="s">
        <v>38</v>
      </c>
      <c r="B79" s="115"/>
      <c r="D79" s="52">
        <v>0</v>
      </c>
      <c r="E79" s="49"/>
      <c r="F79" s="53">
        <v>0</v>
      </c>
      <c r="G79" s="49"/>
      <c r="H79" s="52">
        <v>0</v>
      </c>
      <c r="I79" s="49"/>
      <c r="J79" s="54">
        <f t="shared" si="3"/>
        <v>0</v>
      </c>
      <c r="L79" s="25">
        <f t="shared" si="4"/>
        <v>0</v>
      </c>
      <c r="N79" s="52">
        <v>0</v>
      </c>
      <c r="O79" s="49"/>
      <c r="P79" s="126">
        <v>0</v>
      </c>
      <c r="Q79" s="126"/>
      <c r="R79" s="49"/>
      <c r="S79" s="52">
        <v>0</v>
      </c>
      <c r="T79" s="49"/>
      <c r="U79" s="51">
        <f t="shared" si="5"/>
        <v>0</v>
      </c>
      <c r="W79" s="25">
        <f>U79/درآمد!$F$11</f>
        <v>0</v>
      </c>
    </row>
    <row r="80" spans="1:23" ht="18.75" x14ac:dyDescent="0.2">
      <c r="A80" s="115" t="s">
        <v>45</v>
      </c>
      <c r="B80" s="115"/>
      <c r="D80" s="52">
        <v>0</v>
      </c>
      <c r="E80" s="49"/>
      <c r="F80" s="53">
        <v>1256571037</v>
      </c>
      <c r="G80" s="49"/>
      <c r="H80" s="52">
        <v>0</v>
      </c>
      <c r="I80" s="49"/>
      <c r="J80" s="51">
        <f t="shared" si="3"/>
        <v>1256571037</v>
      </c>
      <c r="L80" s="25">
        <f t="shared" si="4"/>
        <v>2.1469603672213638E-3</v>
      </c>
      <c r="N80" s="52">
        <v>0</v>
      </c>
      <c r="O80" s="49"/>
      <c r="P80" s="125">
        <v>-2506474020</v>
      </c>
      <c r="Q80" s="125"/>
      <c r="R80" s="49"/>
      <c r="S80" s="52">
        <v>0</v>
      </c>
      <c r="T80" s="49"/>
      <c r="U80" s="51">
        <f t="shared" si="5"/>
        <v>-2506474020</v>
      </c>
      <c r="W80" s="93">
        <f>U80/درآمد!$F$11</f>
        <v>-5.9414226216293357E-3</v>
      </c>
    </row>
    <row r="81" spans="1:23" ht="18.75" x14ac:dyDescent="0.2">
      <c r="A81" s="115" t="s">
        <v>52</v>
      </c>
      <c r="B81" s="115"/>
      <c r="D81" s="52">
        <v>0</v>
      </c>
      <c r="E81" s="49"/>
      <c r="F81" s="53">
        <v>13405754711</v>
      </c>
      <c r="G81" s="49"/>
      <c r="H81" s="52">
        <v>0</v>
      </c>
      <c r="I81" s="49"/>
      <c r="J81" s="51">
        <f t="shared" si="3"/>
        <v>13405754711</v>
      </c>
      <c r="L81" s="25">
        <f t="shared" si="4"/>
        <v>2.2904892130828323E-2</v>
      </c>
      <c r="N81" s="52">
        <v>0</v>
      </c>
      <c r="O81" s="49"/>
      <c r="P81" s="125">
        <v>8413665241</v>
      </c>
      <c r="Q81" s="125"/>
      <c r="R81" s="49"/>
      <c r="S81" s="52">
        <v>0</v>
      </c>
      <c r="T81" s="49"/>
      <c r="U81" s="51">
        <f t="shared" si="5"/>
        <v>8413665241</v>
      </c>
      <c r="W81" s="25">
        <f>U81/درآمد!$F$11</f>
        <v>1.9944009231619261E-2</v>
      </c>
    </row>
    <row r="82" spans="1:23" ht="18.75" x14ac:dyDescent="0.2">
      <c r="A82" s="115" t="s">
        <v>87</v>
      </c>
      <c r="B82" s="115"/>
      <c r="D82" s="52">
        <v>0</v>
      </c>
      <c r="E82" s="49"/>
      <c r="F82" s="53">
        <v>138453895</v>
      </c>
      <c r="G82" s="49"/>
      <c r="H82" s="52">
        <v>0</v>
      </c>
      <c r="I82" s="49"/>
      <c r="J82" s="51">
        <f t="shared" si="3"/>
        <v>138453895</v>
      </c>
      <c r="L82" s="25">
        <f t="shared" si="4"/>
        <v>2.3656046216225825E-4</v>
      </c>
      <c r="N82" s="52">
        <v>0</v>
      </c>
      <c r="O82" s="49"/>
      <c r="P82" s="125">
        <v>138453895</v>
      </c>
      <c r="Q82" s="125"/>
      <c r="R82" s="49"/>
      <c r="S82" s="52">
        <v>0</v>
      </c>
      <c r="T82" s="49"/>
      <c r="U82" s="51">
        <f t="shared" si="5"/>
        <v>138453895</v>
      </c>
      <c r="W82" s="25">
        <f>U82/درآمد!$F$11</f>
        <v>3.2819534423328785E-4</v>
      </c>
    </row>
    <row r="83" spans="1:23" ht="18.75" x14ac:dyDescent="0.2">
      <c r="A83" s="115" t="s">
        <v>83</v>
      </c>
      <c r="B83" s="115"/>
      <c r="D83" s="52">
        <v>0</v>
      </c>
      <c r="E83" s="49"/>
      <c r="F83" s="53">
        <v>-47479844</v>
      </c>
      <c r="G83" s="49"/>
      <c r="H83" s="52">
        <v>0</v>
      </c>
      <c r="I83" s="49"/>
      <c r="J83" s="51">
        <f t="shared" si="3"/>
        <v>-47479844</v>
      </c>
      <c r="L83" s="93">
        <f t="shared" si="4"/>
        <v>-8.1123422638503055E-5</v>
      </c>
      <c r="N83" s="52">
        <v>0</v>
      </c>
      <c r="O83" s="49"/>
      <c r="P83" s="125">
        <v>-47479844</v>
      </c>
      <c r="Q83" s="125"/>
      <c r="R83" s="49"/>
      <c r="S83" s="52">
        <v>0</v>
      </c>
      <c r="T83" s="49"/>
      <c r="U83" s="51">
        <f t="shared" si="5"/>
        <v>-47479844</v>
      </c>
      <c r="W83" s="93">
        <f>U83/درآمد!$F$11</f>
        <v>-1.1254767332997606E-4</v>
      </c>
    </row>
    <row r="84" spans="1:23" ht="18.75" x14ac:dyDescent="0.2">
      <c r="A84" s="115" t="s">
        <v>90</v>
      </c>
      <c r="B84" s="115"/>
      <c r="D84" s="52">
        <v>0</v>
      </c>
      <c r="E84" s="49"/>
      <c r="F84" s="53">
        <v>125538586</v>
      </c>
      <c r="G84" s="49"/>
      <c r="H84" s="52">
        <v>0</v>
      </c>
      <c r="I84" s="49"/>
      <c r="J84" s="51">
        <f t="shared" si="3"/>
        <v>125538586</v>
      </c>
      <c r="L84" s="25">
        <f t="shared" si="4"/>
        <v>2.1449353897451859E-4</v>
      </c>
      <c r="N84" s="52">
        <v>0</v>
      </c>
      <c r="O84" s="49"/>
      <c r="P84" s="125">
        <v>125538586</v>
      </c>
      <c r="Q84" s="125"/>
      <c r="R84" s="49"/>
      <c r="S84" s="52">
        <v>0</v>
      </c>
      <c r="T84" s="49"/>
      <c r="U84" s="51">
        <f t="shared" si="5"/>
        <v>125538586</v>
      </c>
      <c r="W84" s="25">
        <f>U84/درآمد!$F$11</f>
        <v>2.9758050105293323E-4</v>
      </c>
    </row>
    <row r="85" spans="1:23" ht="18.75" x14ac:dyDescent="0.2">
      <c r="A85" s="115" t="s">
        <v>79</v>
      </c>
      <c r="B85" s="115"/>
      <c r="D85" s="52">
        <v>0</v>
      </c>
      <c r="E85" s="49"/>
      <c r="F85" s="53">
        <v>-15917858</v>
      </c>
      <c r="G85" s="49"/>
      <c r="H85" s="52">
        <v>0</v>
      </c>
      <c r="I85" s="49"/>
      <c r="J85" s="51">
        <f t="shared" si="3"/>
        <v>-15917858</v>
      </c>
      <c r="L85" s="92">
        <f t="shared" si="4"/>
        <v>-2.7197038011196435E-5</v>
      </c>
      <c r="N85" s="52">
        <v>0</v>
      </c>
      <c r="O85" s="49"/>
      <c r="P85" s="125">
        <v>-15917858</v>
      </c>
      <c r="Q85" s="125"/>
      <c r="R85" s="49"/>
      <c r="S85" s="52">
        <v>0</v>
      </c>
      <c r="T85" s="49"/>
      <c r="U85" s="51">
        <f t="shared" si="5"/>
        <v>-15917858</v>
      </c>
      <c r="W85" s="93">
        <f>U85/درآمد!$F$11</f>
        <v>-3.7732177095968265E-5</v>
      </c>
    </row>
    <row r="86" spans="1:23" ht="18.75" x14ac:dyDescent="0.2">
      <c r="A86" s="115" t="s">
        <v>92</v>
      </c>
      <c r="B86" s="115"/>
      <c r="D86" s="52">
        <v>0</v>
      </c>
      <c r="E86" s="49"/>
      <c r="F86" s="53">
        <v>3675906117</v>
      </c>
      <c r="G86" s="49"/>
      <c r="H86" s="52">
        <v>0</v>
      </c>
      <c r="I86" s="49"/>
      <c r="J86" s="51">
        <f t="shared" si="3"/>
        <v>3675906117</v>
      </c>
      <c r="L86" s="25">
        <f t="shared" si="4"/>
        <v>6.2806037338465071E-3</v>
      </c>
      <c r="N86" s="52">
        <v>0</v>
      </c>
      <c r="O86" s="49"/>
      <c r="P86" s="125">
        <v>3675906117</v>
      </c>
      <c r="Q86" s="125"/>
      <c r="R86" s="49"/>
      <c r="S86" s="52">
        <v>0</v>
      </c>
      <c r="T86" s="49"/>
      <c r="U86" s="51">
        <f t="shared" si="5"/>
        <v>3675906117</v>
      </c>
      <c r="W86" s="25">
        <f>U86/درآمد!$F$11</f>
        <v>8.7134802053641276E-3</v>
      </c>
    </row>
    <row r="87" spans="1:23" ht="18.75" x14ac:dyDescent="0.2">
      <c r="A87" s="115" t="s">
        <v>86</v>
      </c>
      <c r="B87" s="115"/>
      <c r="D87" s="52">
        <v>0</v>
      </c>
      <c r="E87" s="49"/>
      <c r="F87" s="53">
        <v>47280351</v>
      </c>
      <c r="G87" s="49"/>
      <c r="H87" s="52">
        <v>0</v>
      </c>
      <c r="I87" s="49"/>
      <c r="J87" s="51">
        <f t="shared" si="3"/>
        <v>47280351</v>
      </c>
      <c r="L87" s="25">
        <f t="shared" si="4"/>
        <v>8.0782571582791433E-5</v>
      </c>
      <c r="N87" s="52">
        <v>0</v>
      </c>
      <c r="O87" s="49"/>
      <c r="P87" s="125">
        <v>47280351</v>
      </c>
      <c r="Q87" s="125"/>
      <c r="R87" s="49"/>
      <c r="S87" s="52">
        <v>0</v>
      </c>
      <c r="T87" s="49"/>
      <c r="U87" s="51">
        <f t="shared" si="5"/>
        <v>47280351</v>
      </c>
      <c r="W87" s="25">
        <f>U87/درآمد!$F$11</f>
        <v>1.1207478902573074E-4</v>
      </c>
    </row>
    <row r="88" spans="1:23" ht="18.75" x14ac:dyDescent="0.2">
      <c r="A88" s="115" t="s">
        <v>36</v>
      </c>
      <c r="B88" s="115"/>
      <c r="D88" s="52">
        <v>0</v>
      </c>
      <c r="E88" s="49"/>
      <c r="F88" s="53">
        <v>15264987422</v>
      </c>
      <c r="G88" s="49"/>
      <c r="H88" s="52">
        <v>0</v>
      </c>
      <c r="I88" s="49"/>
      <c r="J88" s="51">
        <f t="shared" si="3"/>
        <v>15264987422</v>
      </c>
      <c r="L88" s="25">
        <f t="shared" si="4"/>
        <v>2.6081552125704944E-2</v>
      </c>
      <c r="N88" s="52">
        <v>0</v>
      </c>
      <c r="O88" s="49"/>
      <c r="P88" s="125">
        <v>9406784509</v>
      </c>
      <c r="Q88" s="125"/>
      <c r="R88" s="49"/>
      <c r="S88" s="52">
        <v>0</v>
      </c>
      <c r="T88" s="49"/>
      <c r="U88" s="51">
        <f t="shared" si="5"/>
        <v>9406784509</v>
      </c>
      <c r="W88" s="25">
        <f>U88/درآمد!$F$11</f>
        <v>2.2298129496895806E-2</v>
      </c>
    </row>
    <row r="89" spans="1:23" ht="18.75" x14ac:dyDescent="0.2">
      <c r="A89" s="115" t="s">
        <v>96</v>
      </c>
      <c r="B89" s="115"/>
      <c r="D89" s="52">
        <v>0</v>
      </c>
      <c r="E89" s="49"/>
      <c r="F89" s="53">
        <v>230514697</v>
      </c>
      <c r="G89" s="49"/>
      <c r="H89" s="52">
        <v>0</v>
      </c>
      <c r="I89" s="49"/>
      <c r="J89" s="51">
        <f t="shared" si="3"/>
        <v>230514697</v>
      </c>
      <c r="L89" s="25">
        <f t="shared" si="4"/>
        <v>3.9385430982286865E-4</v>
      </c>
      <c r="N89" s="52">
        <v>0</v>
      </c>
      <c r="O89" s="49"/>
      <c r="P89" s="125">
        <v>230514697</v>
      </c>
      <c r="Q89" s="125"/>
      <c r="R89" s="49"/>
      <c r="S89" s="52">
        <v>0</v>
      </c>
      <c r="T89" s="49"/>
      <c r="U89" s="51">
        <f t="shared" si="5"/>
        <v>230514697</v>
      </c>
      <c r="W89" s="25">
        <f>U89/درآمد!$F$11</f>
        <v>5.4641908292104777E-4</v>
      </c>
    </row>
    <row r="90" spans="1:23" ht="18.75" x14ac:dyDescent="0.2">
      <c r="A90" s="115" t="s">
        <v>67</v>
      </c>
      <c r="B90" s="115"/>
      <c r="D90" s="52">
        <v>0</v>
      </c>
      <c r="E90" s="49"/>
      <c r="F90" s="53">
        <v>22504683600</v>
      </c>
      <c r="G90" s="49"/>
      <c r="H90" s="52">
        <v>0</v>
      </c>
      <c r="I90" s="49"/>
      <c r="J90" s="51">
        <f t="shared" si="3"/>
        <v>22504683600</v>
      </c>
      <c r="L90" s="25">
        <f t="shared" si="4"/>
        <v>3.8451199608587353E-2</v>
      </c>
      <c r="N90" s="52">
        <v>0</v>
      </c>
      <c r="O90" s="49"/>
      <c r="P90" s="125">
        <v>17682251400</v>
      </c>
      <c r="Q90" s="125"/>
      <c r="R90" s="49"/>
      <c r="S90" s="52">
        <v>0</v>
      </c>
      <c r="T90" s="49"/>
      <c r="U90" s="51">
        <f t="shared" si="5"/>
        <v>17682251400</v>
      </c>
      <c r="W90" s="25">
        <f>U90/درآمد!$F$11</f>
        <v>4.1914549135959919E-2</v>
      </c>
    </row>
    <row r="91" spans="1:23" ht="18.75" x14ac:dyDescent="0.2">
      <c r="A91" s="115" t="s">
        <v>37</v>
      </c>
      <c r="B91" s="115"/>
      <c r="D91" s="52">
        <v>0</v>
      </c>
      <c r="E91" s="49"/>
      <c r="F91" s="53">
        <v>1467686716</v>
      </c>
      <c r="G91" s="49"/>
      <c r="H91" s="52">
        <v>0</v>
      </c>
      <c r="I91" s="49"/>
      <c r="J91" s="51">
        <f t="shared" si="3"/>
        <v>1467686716</v>
      </c>
      <c r="L91" s="25">
        <f t="shared" si="4"/>
        <v>2.5076697758944742E-3</v>
      </c>
      <c r="N91" s="52">
        <v>0</v>
      </c>
      <c r="O91" s="49"/>
      <c r="P91" s="125">
        <v>-345932866</v>
      </c>
      <c r="Q91" s="125"/>
      <c r="R91" s="49"/>
      <c r="S91" s="52">
        <v>0</v>
      </c>
      <c r="T91" s="49"/>
      <c r="U91" s="51">
        <f t="shared" si="5"/>
        <v>-345932866</v>
      </c>
      <c r="W91" s="93">
        <f>U91/درآمد!$F$11</f>
        <v>-8.2000983820988086E-4</v>
      </c>
    </row>
    <row r="92" spans="1:23" ht="18.75" x14ac:dyDescent="0.2">
      <c r="A92" s="115" t="s">
        <v>31</v>
      </c>
      <c r="B92" s="115"/>
      <c r="D92" s="52">
        <v>0</v>
      </c>
      <c r="E92" s="49"/>
      <c r="F92" s="53">
        <v>911796902</v>
      </c>
      <c r="G92" s="49"/>
      <c r="H92" s="52">
        <v>0</v>
      </c>
      <c r="I92" s="49"/>
      <c r="J92" s="51">
        <f t="shared" si="3"/>
        <v>911796902</v>
      </c>
      <c r="L92" s="25">
        <f t="shared" si="4"/>
        <v>1.5578839189409248E-3</v>
      </c>
      <c r="N92" s="52">
        <v>0</v>
      </c>
      <c r="O92" s="49"/>
      <c r="P92" s="125">
        <v>233183449</v>
      </c>
      <c r="Q92" s="125"/>
      <c r="R92" s="49"/>
      <c r="S92" s="52">
        <v>0</v>
      </c>
      <c r="T92" s="49"/>
      <c r="U92" s="51">
        <f t="shared" si="5"/>
        <v>233183449</v>
      </c>
      <c r="W92" s="25">
        <f>U92/درآمد!$F$11</f>
        <v>5.5274517422612289E-4</v>
      </c>
    </row>
    <row r="93" spans="1:23" ht="18.75" x14ac:dyDescent="0.2">
      <c r="A93" s="115" t="s">
        <v>57</v>
      </c>
      <c r="B93" s="115"/>
      <c r="D93" s="52">
        <v>0</v>
      </c>
      <c r="E93" s="49"/>
      <c r="F93" s="53">
        <v>4831158067</v>
      </c>
      <c r="G93" s="49"/>
      <c r="H93" s="52">
        <v>0</v>
      </c>
      <c r="I93" s="49"/>
      <c r="J93" s="51">
        <f t="shared" si="3"/>
        <v>4831158067</v>
      </c>
      <c r="L93" s="25">
        <f t="shared" si="4"/>
        <v>8.2544516722223103E-3</v>
      </c>
      <c r="N93" s="52">
        <v>0</v>
      </c>
      <c r="O93" s="49"/>
      <c r="P93" s="125">
        <v>-266493173</v>
      </c>
      <c r="Q93" s="125"/>
      <c r="R93" s="49"/>
      <c r="S93" s="52">
        <v>0</v>
      </c>
      <c r="T93" s="49"/>
      <c r="U93" s="51">
        <f t="shared" si="5"/>
        <v>-266493173</v>
      </c>
      <c r="W93" s="93">
        <f>U93/درآمد!$F$11</f>
        <v>-6.3170356203092826E-4</v>
      </c>
    </row>
    <row r="94" spans="1:23" ht="18.75" x14ac:dyDescent="0.2">
      <c r="A94" s="115" t="s">
        <v>94</v>
      </c>
      <c r="B94" s="115"/>
      <c r="D94" s="52">
        <v>0</v>
      </c>
      <c r="E94" s="49"/>
      <c r="F94" s="53">
        <v>68679914</v>
      </c>
      <c r="G94" s="49"/>
      <c r="H94" s="52">
        <v>0</v>
      </c>
      <c r="I94" s="49"/>
      <c r="J94" s="51">
        <f t="shared" si="3"/>
        <v>68679914</v>
      </c>
      <c r="L94" s="25">
        <f t="shared" si="4"/>
        <v>1.1734557700311827E-4</v>
      </c>
      <c r="N94" s="52">
        <v>0</v>
      </c>
      <c r="O94" s="49"/>
      <c r="P94" s="125">
        <v>68679914</v>
      </c>
      <c r="Q94" s="125"/>
      <c r="R94" s="49"/>
      <c r="S94" s="52">
        <v>0</v>
      </c>
      <c r="T94" s="49"/>
      <c r="U94" s="51">
        <f t="shared" si="5"/>
        <v>68679914</v>
      </c>
      <c r="W94" s="25">
        <f>U94/درآمد!$F$11</f>
        <v>1.6280096718942146E-4</v>
      </c>
    </row>
    <row r="95" spans="1:23" ht="18.75" x14ac:dyDescent="0.2">
      <c r="A95" s="115" t="s">
        <v>95</v>
      </c>
      <c r="B95" s="115"/>
      <c r="D95" s="52">
        <v>0</v>
      </c>
      <c r="E95" s="49"/>
      <c r="F95" s="53">
        <v>631038950</v>
      </c>
      <c r="G95" s="49"/>
      <c r="H95" s="52">
        <v>0</v>
      </c>
      <c r="I95" s="49"/>
      <c r="J95" s="51">
        <f t="shared" si="3"/>
        <v>631038950</v>
      </c>
      <c r="L95" s="25">
        <f t="shared" si="4"/>
        <v>1.0781846596254023E-3</v>
      </c>
      <c r="N95" s="52">
        <v>0</v>
      </c>
      <c r="O95" s="49"/>
      <c r="P95" s="125">
        <v>631038950</v>
      </c>
      <c r="Q95" s="125"/>
      <c r="R95" s="49"/>
      <c r="S95" s="52">
        <v>0</v>
      </c>
      <c r="T95" s="49"/>
      <c r="U95" s="51">
        <f t="shared" si="5"/>
        <v>631038950</v>
      </c>
      <c r="W95" s="25">
        <f>U95/درآمد!$F$11</f>
        <v>1.4958340133360822E-3</v>
      </c>
    </row>
    <row r="96" spans="1:23" ht="18.75" x14ac:dyDescent="0.2">
      <c r="A96" s="115" t="s">
        <v>68</v>
      </c>
      <c r="B96" s="115"/>
      <c r="D96" s="52">
        <v>0</v>
      </c>
      <c r="E96" s="49"/>
      <c r="F96" s="53">
        <v>1234522798</v>
      </c>
      <c r="G96" s="49"/>
      <c r="H96" s="52">
        <v>0</v>
      </c>
      <c r="I96" s="49"/>
      <c r="J96" s="51">
        <f t="shared" si="3"/>
        <v>1234522798</v>
      </c>
      <c r="L96" s="25">
        <f t="shared" si="4"/>
        <v>2.10928904271508E-3</v>
      </c>
      <c r="N96" s="52">
        <v>0</v>
      </c>
      <c r="O96" s="49"/>
      <c r="P96" s="125">
        <v>833052011</v>
      </c>
      <c r="Q96" s="125"/>
      <c r="R96" s="49"/>
      <c r="S96" s="52">
        <v>0</v>
      </c>
      <c r="T96" s="49"/>
      <c r="U96" s="51">
        <f t="shared" si="5"/>
        <v>833052011</v>
      </c>
      <c r="W96" s="25">
        <f>U96/درآمد!$F$11</f>
        <v>1.9746919471956906E-3</v>
      </c>
    </row>
    <row r="97" spans="1:23" ht="18.75" x14ac:dyDescent="0.2">
      <c r="A97" s="115" t="s">
        <v>106</v>
      </c>
      <c r="B97" s="115"/>
      <c r="D97" s="52">
        <v>0</v>
      </c>
      <c r="E97" s="49"/>
      <c r="F97" s="53">
        <v>1052963871</v>
      </c>
      <c r="G97" s="49"/>
      <c r="H97" s="52">
        <v>0</v>
      </c>
      <c r="I97" s="49"/>
      <c r="J97" s="51">
        <f t="shared" si="3"/>
        <v>1052963871</v>
      </c>
      <c r="L97" s="25">
        <f t="shared" si="4"/>
        <v>1.7990799028363954E-3</v>
      </c>
      <c r="N97" s="52">
        <v>0</v>
      </c>
      <c r="O97" s="49"/>
      <c r="P97" s="125">
        <v>1052963871</v>
      </c>
      <c r="Q97" s="125"/>
      <c r="R97" s="49"/>
      <c r="S97" s="52">
        <v>0</v>
      </c>
      <c r="T97" s="49"/>
      <c r="U97" s="51">
        <f t="shared" si="5"/>
        <v>1052963871</v>
      </c>
      <c r="W97" s="25">
        <f>U97/درآمد!$F$11</f>
        <v>2.4959777412405788E-3</v>
      </c>
    </row>
    <row r="98" spans="1:23" ht="18.75" x14ac:dyDescent="0.2">
      <c r="A98" s="115" t="s">
        <v>93</v>
      </c>
      <c r="B98" s="115"/>
      <c r="D98" s="52">
        <v>0</v>
      </c>
      <c r="E98" s="49"/>
      <c r="F98" s="53">
        <v>134010338</v>
      </c>
      <c r="G98" s="49"/>
      <c r="H98" s="52">
        <v>0</v>
      </c>
      <c r="I98" s="49"/>
      <c r="J98" s="51">
        <f t="shared" si="3"/>
        <v>134010338</v>
      </c>
      <c r="L98" s="25">
        <f t="shared" si="4"/>
        <v>2.2896826045811452E-4</v>
      </c>
      <c r="N98" s="52">
        <v>0</v>
      </c>
      <c r="O98" s="49"/>
      <c r="P98" s="125">
        <v>134010338</v>
      </c>
      <c r="Q98" s="125"/>
      <c r="R98" s="49"/>
      <c r="S98" s="52">
        <v>0</v>
      </c>
      <c r="T98" s="49"/>
      <c r="U98" s="51">
        <f t="shared" si="5"/>
        <v>134010338</v>
      </c>
      <c r="W98" s="25">
        <f>U98/درآمد!$F$11</f>
        <v>3.176622009133745E-4</v>
      </c>
    </row>
    <row r="99" spans="1:23" ht="18.75" x14ac:dyDescent="0.2">
      <c r="A99" s="115" t="s">
        <v>97</v>
      </c>
      <c r="B99" s="115"/>
      <c r="D99" s="52">
        <v>0</v>
      </c>
      <c r="E99" s="49"/>
      <c r="F99" s="53">
        <v>80393071</v>
      </c>
      <c r="G99" s="49"/>
      <c r="H99" s="52">
        <v>0</v>
      </c>
      <c r="I99" s="49"/>
      <c r="J99" s="51">
        <f t="shared" si="3"/>
        <v>80393071</v>
      </c>
      <c r="L99" s="25">
        <f t="shared" si="4"/>
        <v>1.3735851945807117E-4</v>
      </c>
      <c r="N99" s="52">
        <v>0</v>
      </c>
      <c r="O99" s="49"/>
      <c r="P99" s="125">
        <v>80393071</v>
      </c>
      <c r="Q99" s="125"/>
      <c r="R99" s="49"/>
      <c r="S99" s="52">
        <v>0</v>
      </c>
      <c r="T99" s="49"/>
      <c r="U99" s="51">
        <f t="shared" si="5"/>
        <v>80393071</v>
      </c>
      <c r="W99" s="25">
        <f>U99/درآمد!$F$11</f>
        <v>1.9056619252796138E-4</v>
      </c>
    </row>
    <row r="100" spans="1:23" ht="18.75" x14ac:dyDescent="0.2">
      <c r="A100" s="115" t="s">
        <v>104</v>
      </c>
      <c r="B100" s="115"/>
      <c r="D100" s="52">
        <v>0</v>
      </c>
      <c r="E100" s="49"/>
      <c r="F100" s="53">
        <v>2037215955</v>
      </c>
      <c r="G100" s="49"/>
      <c r="H100" s="52">
        <v>0</v>
      </c>
      <c r="I100" s="49"/>
      <c r="J100" s="51">
        <f t="shared" si="3"/>
        <v>2037215955</v>
      </c>
      <c r="L100" s="25">
        <f t="shared" si="4"/>
        <v>3.4807597708907093E-3</v>
      </c>
      <c r="N100" s="52">
        <v>0</v>
      </c>
      <c r="O100" s="49"/>
      <c r="P100" s="125">
        <v>2037215955</v>
      </c>
      <c r="Q100" s="125"/>
      <c r="R100" s="49"/>
      <c r="S100" s="52">
        <v>0</v>
      </c>
      <c r="T100" s="49"/>
      <c r="U100" s="51">
        <f t="shared" si="5"/>
        <v>2037215955</v>
      </c>
      <c r="W100" s="25">
        <f>U100/درآمد!$F$11</f>
        <v>4.8290789625584111E-3</v>
      </c>
    </row>
    <row r="101" spans="1:23" ht="18.75" x14ac:dyDescent="0.2">
      <c r="A101" s="115" t="s">
        <v>40</v>
      </c>
      <c r="B101" s="115"/>
      <c r="D101" s="52">
        <v>0</v>
      </c>
      <c r="E101" s="49"/>
      <c r="F101" s="53">
        <v>4264702156</v>
      </c>
      <c r="G101" s="49"/>
      <c r="H101" s="52">
        <v>0</v>
      </c>
      <c r="I101" s="49"/>
      <c r="J101" s="51">
        <f t="shared" si="3"/>
        <v>4264702156</v>
      </c>
      <c r="L101" s="25">
        <f t="shared" si="4"/>
        <v>7.286612724096633E-3</v>
      </c>
      <c r="N101" s="52">
        <v>0</v>
      </c>
      <c r="O101" s="49"/>
      <c r="P101" s="125">
        <v>4427624175</v>
      </c>
      <c r="Q101" s="125"/>
      <c r="R101" s="49"/>
      <c r="S101" s="52">
        <v>0</v>
      </c>
      <c r="T101" s="49"/>
      <c r="U101" s="51">
        <f t="shared" si="5"/>
        <v>4427624175</v>
      </c>
      <c r="W101" s="25">
        <f>U101/درآمد!$F$11</f>
        <v>1.0495375664583161E-2</v>
      </c>
    </row>
    <row r="102" spans="1:23" ht="18.75" x14ac:dyDescent="0.2">
      <c r="A102" s="115" t="s">
        <v>85</v>
      </c>
      <c r="B102" s="115"/>
      <c r="D102" s="52">
        <v>0</v>
      </c>
      <c r="E102" s="49"/>
      <c r="F102" s="53">
        <v>506448642</v>
      </c>
      <c r="G102" s="49"/>
      <c r="H102" s="52">
        <v>0</v>
      </c>
      <c r="I102" s="49"/>
      <c r="J102" s="51">
        <f t="shared" si="3"/>
        <v>506448642</v>
      </c>
      <c r="L102" s="25">
        <f t="shared" si="4"/>
        <v>8.6531133568303064E-4</v>
      </c>
      <c r="N102" s="52">
        <v>0</v>
      </c>
      <c r="O102" s="49"/>
      <c r="P102" s="125">
        <v>506448642</v>
      </c>
      <c r="Q102" s="125"/>
      <c r="R102" s="49"/>
      <c r="S102" s="52">
        <v>0</v>
      </c>
      <c r="T102" s="49"/>
      <c r="U102" s="51">
        <f t="shared" si="5"/>
        <v>506448642</v>
      </c>
      <c r="W102" s="25">
        <f>U102/درآمد!$F$11</f>
        <v>1.2005013394362878E-3</v>
      </c>
    </row>
    <row r="103" spans="1:23" ht="18.75" x14ac:dyDescent="0.2">
      <c r="A103" s="115" t="s">
        <v>19</v>
      </c>
      <c r="B103" s="115"/>
      <c r="D103" s="52">
        <v>0</v>
      </c>
      <c r="E103" s="49"/>
      <c r="F103" s="53">
        <v>8112799520</v>
      </c>
      <c r="G103" s="49"/>
      <c r="H103" s="52">
        <v>0</v>
      </c>
      <c r="I103" s="49"/>
      <c r="J103" s="51">
        <f t="shared" si="3"/>
        <v>8112799520</v>
      </c>
      <c r="L103" s="25">
        <f t="shared" si="4"/>
        <v>1.3861420105811735E-2</v>
      </c>
      <c r="N103" s="52">
        <v>0</v>
      </c>
      <c r="O103" s="49"/>
      <c r="P103" s="125">
        <v>-1746395200</v>
      </c>
      <c r="Q103" s="125"/>
      <c r="R103" s="49"/>
      <c r="S103" s="52">
        <v>0</v>
      </c>
      <c r="T103" s="49"/>
      <c r="U103" s="51">
        <f t="shared" si="5"/>
        <v>-1746395200</v>
      </c>
      <c r="W103" s="93">
        <f>U103/درآمد!$F$11</f>
        <v>-4.1397085566380167E-3</v>
      </c>
    </row>
    <row r="104" spans="1:23" ht="18.75" x14ac:dyDescent="0.2">
      <c r="A104" s="115" t="s">
        <v>56</v>
      </c>
      <c r="B104" s="115"/>
      <c r="D104" s="52">
        <v>0</v>
      </c>
      <c r="E104" s="49"/>
      <c r="F104" s="53">
        <v>12901048019</v>
      </c>
      <c r="G104" s="49"/>
      <c r="H104" s="52">
        <v>0</v>
      </c>
      <c r="I104" s="49"/>
      <c r="J104" s="51">
        <f t="shared" si="3"/>
        <v>12901048019</v>
      </c>
      <c r="L104" s="25">
        <f t="shared" si="4"/>
        <v>2.2042557067478142E-2</v>
      </c>
      <c r="N104" s="52">
        <v>0</v>
      </c>
      <c r="O104" s="49"/>
      <c r="P104" s="125">
        <v>8688564188</v>
      </c>
      <c r="Q104" s="125"/>
      <c r="R104" s="49"/>
      <c r="S104" s="52">
        <v>0</v>
      </c>
      <c r="T104" s="49"/>
      <c r="U104" s="51">
        <f t="shared" si="5"/>
        <v>8688564188</v>
      </c>
      <c r="W104" s="25">
        <f>U104/درآمد!$F$11</f>
        <v>2.0595638097242963E-2</v>
      </c>
    </row>
    <row r="105" spans="1:23" ht="18.75" x14ac:dyDescent="0.2">
      <c r="A105" s="115" t="s">
        <v>29</v>
      </c>
      <c r="B105" s="115"/>
      <c r="D105" s="52">
        <v>0</v>
      </c>
      <c r="E105" s="49"/>
      <c r="F105" s="53">
        <v>4270216357</v>
      </c>
      <c r="G105" s="49"/>
      <c r="H105" s="52">
        <v>0</v>
      </c>
      <c r="I105" s="49"/>
      <c r="J105" s="51">
        <f t="shared" si="3"/>
        <v>4270216357</v>
      </c>
      <c r="L105" s="25">
        <f t="shared" si="4"/>
        <v>7.2960342137341448E-3</v>
      </c>
      <c r="N105" s="52">
        <v>0</v>
      </c>
      <c r="O105" s="49"/>
      <c r="P105" s="125">
        <v>-278349322</v>
      </c>
      <c r="Q105" s="125"/>
      <c r="R105" s="49"/>
      <c r="S105" s="52">
        <v>0</v>
      </c>
      <c r="T105" s="49"/>
      <c r="U105" s="51">
        <f t="shared" si="5"/>
        <v>-278349322</v>
      </c>
      <c r="W105" s="93">
        <f>U105/درآمد!$F$11</f>
        <v>-6.5980773997649023E-4</v>
      </c>
    </row>
    <row r="106" spans="1:23" ht="18.75" x14ac:dyDescent="0.2">
      <c r="A106" s="115" t="s">
        <v>77</v>
      </c>
      <c r="B106" s="115"/>
      <c r="D106" s="52">
        <v>0</v>
      </c>
      <c r="E106" s="49"/>
      <c r="F106" s="53">
        <v>-182605085</v>
      </c>
      <c r="G106" s="49"/>
      <c r="H106" s="52">
        <v>0</v>
      </c>
      <c r="I106" s="49"/>
      <c r="J106" s="51">
        <f t="shared" si="3"/>
        <v>-182605085</v>
      </c>
      <c r="L106" s="93">
        <f t="shared" si="4"/>
        <v>-3.119965913619003E-4</v>
      </c>
      <c r="N106" s="52">
        <v>0</v>
      </c>
      <c r="O106" s="49"/>
      <c r="P106" s="125">
        <v>-182605085</v>
      </c>
      <c r="Q106" s="125"/>
      <c r="R106" s="49"/>
      <c r="S106" s="52">
        <v>0</v>
      </c>
      <c r="T106" s="49"/>
      <c r="U106" s="51">
        <f t="shared" si="5"/>
        <v>-182605085</v>
      </c>
      <c r="W106" s="93">
        <f>U106/درآمد!$F$11</f>
        <v>-4.3285267438899995E-4</v>
      </c>
    </row>
    <row r="107" spans="1:23" ht="18.75" x14ac:dyDescent="0.2">
      <c r="A107" s="115" t="s">
        <v>82</v>
      </c>
      <c r="B107" s="115"/>
      <c r="D107" s="52">
        <v>0</v>
      </c>
      <c r="E107" s="49"/>
      <c r="F107" s="53">
        <v>-244127429</v>
      </c>
      <c r="G107" s="49"/>
      <c r="H107" s="52">
        <v>0</v>
      </c>
      <c r="I107" s="49"/>
      <c r="J107" s="51">
        <f t="shared" si="3"/>
        <v>-244127429</v>
      </c>
      <c r="L107" s="93">
        <f t="shared" si="4"/>
        <v>-4.1711284056489625E-4</v>
      </c>
      <c r="N107" s="52">
        <v>0</v>
      </c>
      <c r="O107" s="49"/>
      <c r="P107" s="125">
        <v>-244127429</v>
      </c>
      <c r="Q107" s="125"/>
      <c r="R107" s="49"/>
      <c r="S107" s="52">
        <v>0</v>
      </c>
      <c r="T107" s="49"/>
      <c r="U107" s="51">
        <f t="shared" si="5"/>
        <v>-244127429</v>
      </c>
      <c r="W107" s="93">
        <f>U107/درآمد!$F$11</f>
        <v>-5.7868711889573444E-4</v>
      </c>
    </row>
    <row r="108" spans="1:23" ht="18.75" x14ac:dyDescent="0.2">
      <c r="A108" s="115" t="s">
        <v>88</v>
      </c>
      <c r="B108" s="115"/>
      <c r="D108" s="52">
        <v>0</v>
      </c>
      <c r="E108" s="49"/>
      <c r="F108" s="53">
        <v>42252382</v>
      </c>
      <c r="G108" s="49"/>
      <c r="H108" s="52">
        <v>0</v>
      </c>
      <c r="I108" s="49"/>
      <c r="J108" s="51">
        <f t="shared" si="3"/>
        <v>42252382</v>
      </c>
      <c r="L108" s="25">
        <f t="shared" si="4"/>
        <v>7.2191851398447702E-5</v>
      </c>
      <c r="N108" s="52">
        <v>0</v>
      </c>
      <c r="O108" s="49"/>
      <c r="P108" s="125">
        <v>42252382</v>
      </c>
      <c r="Q108" s="125"/>
      <c r="R108" s="49"/>
      <c r="S108" s="52">
        <v>0</v>
      </c>
      <c r="T108" s="49"/>
      <c r="U108" s="51">
        <f t="shared" si="5"/>
        <v>42252382</v>
      </c>
      <c r="W108" s="25">
        <f>U108/درآمد!$F$11</f>
        <v>1.0015633763980692E-4</v>
      </c>
    </row>
    <row r="109" spans="1:23" ht="18.75" x14ac:dyDescent="0.2">
      <c r="A109" s="115" t="s">
        <v>100</v>
      </c>
      <c r="B109" s="115"/>
      <c r="D109" s="52">
        <v>0</v>
      </c>
      <c r="E109" s="49"/>
      <c r="F109" s="53">
        <v>290393378</v>
      </c>
      <c r="G109" s="49"/>
      <c r="H109" s="52">
        <v>0</v>
      </c>
      <c r="I109" s="49"/>
      <c r="J109" s="51">
        <f t="shared" si="3"/>
        <v>290393378</v>
      </c>
      <c r="L109" s="25">
        <f t="shared" si="4"/>
        <v>4.9616221853880931E-4</v>
      </c>
      <c r="N109" s="52">
        <v>0</v>
      </c>
      <c r="O109" s="49"/>
      <c r="P109" s="125">
        <v>290393378</v>
      </c>
      <c r="Q109" s="125"/>
      <c r="R109" s="49"/>
      <c r="S109" s="52">
        <v>0</v>
      </c>
      <c r="T109" s="49"/>
      <c r="U109" s="51">
        <f t="shared" si="5"/>
        <v>290393378</v>
      </c>
      <c r="W109" s="25">
        <f>U109/درآمد!$F$11</f>
        <v>6.8835733841779803E-4</v>
      </c>
    </row>
    <row r="110" spans="1:23" ht="18.75" x14ac:dyDescent="0.2">
      <c r="A110" s="115" t="s">
        <v>91</v>
      </c>
      <c r="B110" s="115"/>
      <c r="D110" s="52">
        <v>0</v>
      </c>
      <c r="E110" s="49"/>
      <c r="F110" s="53">
        <v>-46480217</v>
      </c>
      <c r="G110" s="49"/>
      <c r="H110" s="52">
        <v>0</v>
      </c>
      <c r="I110" s="49"/>
      <c r="J110" s="51">
        <f>D110+F110+H110</f>
        <v>-46480217</v>
      </c>
      <c r="L110" s="93">
        <f t="shared" si="4"/>
        <v>-7.9415473395833707E-5</v>
      </c>
      <c r="N110" s="52">
        <v>0</v>
      </c>
      <c r="O110" s="49"/>
      <c r="P110" s="125">
        <v>-46480217</v>
      </c>
      <c r="Q110" s="125"/>
      <c r="R110" s="49"/>
      <c r="S110" s="52">
        <v>0</v>
      </c>
      <c r="T110" s="49"/>
      <c r="U110" s="51">
        <f t="shared" si="5"/>
        <v>-46480217</v>
      </c>
      <c r="W110" s="93">
        <f>U110/درآمد!$F$11</f>
        <v>-1.1017812693787284E-4</v>
      </c>
    </row>
    <row r="111" spans="1:23" ht="18.75" x14ac:dyDescent="0.2">
      <c r="A111" s="115" t="s">
        <v>80</v>
      </c>
      <c r="B111" s="115"/>
      <c r="D111" s="73">
        <v>0</v>
      </c>
      <c r="E111" s="49"/>
      <c r="F111" s="55">
        <v>-55888531</v>
      </c>
      <c r="G111" s="49"/>
      <c r="H111" s="73">
        <v>0</v>
      </c>
      <c r="I111" s="49"/>
      <c r="J111" s="51">
        <f t="shared" si="3"/>
        <v>-55888531</v>
      </c>
      <c r="L111" s="93">
        <f t="shared" si="4"/>
        <v>-9.5490392111610131E-5</v>
      </c>
      <c r="N111" s="73">
        <v>0</v>
      </c>
      <c r="O111" s="49"/>
      <c r="P111" s="125">
        <v>-55888531</v>
      </c>
      <c r="Q111" s="127"/>
      <c r="R111" s="49"/>
      <c r="S111" s="73">
        <v>0</v>
      </c>
      <c r="T111" s="49"/>
      <c r="U111" s="51">
        <f t="shared" si="5"/>
        <v>-55888531</v>
      </c>
      <c r="W111" s="93">
        <f>U111/درآمد!$F$11</f>
        <v>-1.3247988198698043E-4</v>
      </c>
    </row>
    <row r="112" spans="1:23" s="17" customFormat="1" ht="21.75" thickBot="1" x14ac:dyDescent="0.25">
      <c r="A112" s="113"/>
      <c r="B112" s="113"/>
      <c r="D112" s="58">
        <f>SUM(D9:D111)</f>
        <v>25228387361</v>
      </c>
      <c r="E112" s="57"/>
      <c r="F112" s="58">
        <f>SUM(F9:F111)</f>
        <v>552864362405</v>
      </c>
      <c r="G112" s="57"/>
      <c r="H112" s="58">
        <f>SUM(H9:H111)</f>
        <v>-4236</v>
      </c>
      <c r="I112" s="57"/>
      <c r="J112" s="59">
        <f>SUM(J9:J111)</f>
        <v>578092745530</v>
      </c>
      <c r="L112" s="26">
        <f>SUM(L9:L111)</f>
        <v>0.98772148703527274</v>
      </c>
      <c r="N112" s="58">
        <v>40663826557</v>
      </c>
      <c r="O112" s="57"/>
      <c r="P112" s="128">
        <f>SUM(P9:Q111)</f>
        <v>332317368038</v>
      </c>
      <c r="Q112" s="128"/>
      <c r="R112" s="57"/>
      <c r="S112" s="58">
        <f>SUM(S9:S111)</f>
        <v>19040521076</v>
      </c>
      <c r="T112" s="57"/>
      <c r="U112" s="59">
        <f>SUM(U9:U111)</f>
        <v>392021715671</v>
      </c>
      <c r="W112" s="26">
        <f>SUM(W9:W111)</f>
        <v>0.9292602560698483</v>
      </c>
    </row>
    <row r="113" spans="1:23" ht="13.5" thickTop="1" x14ac:dyDescent="0.2"/>
    <row r="114" spans="1:23" s="94" customFormat="1" x14ac:dyDescent="0.2">
      <c r="A114" s="97"/>
      <c r="B114" s="97"/>
      <c r="L114" s="95"/>
      <c r="W114" s="95"/>
    </row>
    <row r="115" spans="1:23" s="96" customFormat="1" x14ac:dyDescent="0.2">
      <c r="A115" s="100"/>
      <c r="B115" s="100"/>
      <c r="L115" s="101"/>
      <c r="W115" s="101"/>
    </row>
    <row r="116" spans="1:23" s="30" customFormat="1" x14ac:dyDescent="0.2">
      <c r="A116" s="104"/>
      <c r="B116" s="104"/>
      <c r="L116" s="105"/>
      <c r="N116" s="30">
        <v>41935453670</v>
      </c>
      <c r="Q116" s="30">
        <v>332317368038</v>
      </c>
      <c r="S116" s="30">
        <v>19040521076</v>
      </c>
      <c r="W116" s="105"/>
    </row>
    <row r="117" spans="1:23" s="30" customFormat="1" x14ac:dyDescent="0.2">
      <c r="A117" s="104"/>
      <c r="B117" s="104"/>
      <c r="D117" s="30">
        <v>26417185820</v>
      </c>
      <c r="F117" s="30">
        <v>552864362405</v>
      </c>
      <c r="H117" s="30">
        <v>-4236</v>
      </c>
      <c r="L117" s="105"/>
      <c r="W117" s="105"/>
    </row>
    <row r="118" spans="1:23" s="30" customFormat="1" x14ac:dyDescent="0.2">
      <c r="A118" s="104"/>
      <c r="B118" s="104"/>
      <c r="L118" s="105"/>
      <c r="W118" s="105"/>
    </row>
    <row r="119" spans="1:23" s="30" customFormat="1" x14ac:dyDescent="0.2">
      <c r="A119" s="104"/>
      <c r="B119" s="104"/>
      <c r="D119" s="30">
        <f>D117-D112</f>
        <v>1188798459</v>
      </c>
      <c r="L119" s="105"/>
      <c r="N119" s="30">
        <f>N112-N116</f>
        <v>-1271627113</v>
      </c>
      <c r="Q119" s="30">
        <f>P112-Q116</f>
        <v>0</v>
      </c>
      <c r="S119" s="30">
        <f>S112-S116</f>
        <v>0</v>
      </c>
      <c r="W119" s="105"/>
    </row>
    <row r="120" spans="1:23" s="30" customFormat="1" x14ac:dyDescent="0.2">
      <c r="A120" s="104"/>
      <c r="B120" s="104"/>
      <c r="F120" s="30">
        <f>F112-F117</f>
        <v>0</v>
      </c>
      <c r="H120" s="30">
        <f>H117-H112</f>
        <v>0</v>
      </c>
      <c r="L120" s="105"/>
      <c r="W120" s="105"/>
    </row>
    <row r="121" spans="1:23" s="30" customFormat="1" x14ac:dyDescent="0.2">
      <c r="A121" s="104"/>
      <c r="B121" s="104"/>
      <c r="L121" s="105"/>
      <c r="W121" s="105"/>
    </row>
    <row r="122" spans="1:23" s="30" customFormat="1" x14ac:dyDescent="0.2">
      <c r="A122" s="104"/>
      <c r="B122" s="104"/>
      <c r="L122" s="105"/>
      <c r="W122" s="105"/>
    </row>
    <row r="123" spans="1:23" s="96" customFormat="1" x14ac:dyDescent="0.2">
      <c r="A123" s="100"/>
      <c r="B123" s="100"/>
      <c r="L123" s="101"/>
      <c r="W123" s="101"/>
    </row>
    <row r="124" spans="1:23" s="96" customFormat="1" x14ac:dyDescent="0.2">
      <c r="A124" s="100"/>
      <c r="B124" s="100"/>
      <c r="L124" s="101"/>
      <c r="W124" s="101"/>
    </row>
    <row r="125" spans="1:23" s="96" customFormat="1" x14ac:dyDescent="0.2">
      <c r="A125" s="100"/>
      <c r="B125" s="100"/>
      <c r="L125" s="101"/>
      <c r="W125" s="101"/>
    </row>
    <row r="126" spans="1:23" s="96" customFormat="1" x14ac:dyDescent="0.2">
      <c r="A126" s="100"/>
      <c r="B126" s="100"/>
      <c r="L126" s="101"/>
      <c r="W126" s="101"/>
    </row>
    <row r="127" spans="1:23" s="24" customFormat="1" x14ac:dyDescent="0.2">
      <c r="A127" s="102"/>
      <c r="B127" s="102"/>
      <c r="L127" s="103"/>
      <c r="W127" s="103"/>
    </row>
    <row r="128" spans="1:23" s="24" customFormat="1" x14ac:dyDescent="0.2">
      <c r="A128" s="102"/>
      <c r="B128" s="102"/>
      <c r="L128" s="103"/>
      <c r="W128" s="103"/>
    </row>
    <row r="129" spans="1:23" s="24" customFormat="1" x14ac:dyDescent="0.2">
      <c r="A129" s="102"/>
      <c r="B129" s="102"/>
      <c r="L129" s="103"/>
      <c r="W129" s="103"/>
    </row>
    <row r="130" spans="1:23" s="24" customFormat="1" x14ac:dyDescent="0.2">
      <c r="A130" s="102"/>
      <c r="B130" s="102"/>
      <c r="L130" s="103"/>
      <c r="W130" s="103"/>
    </row>
  </sheetData>
  <mergeCells count="225">
    <mergeCell ref="A109:B109"/>
    <mergeCell ref="P109:Q109"/>
    <mergeCell ref="A110:B110"/>
    <mergeCell ref="P110:Q110"/>
    <mergeCell ref="A111:B111"/>
    <mergeCell ref="P111:Q111"/>
    <mergeCell ref="A112:B112"/>
    <mergeCell ref="D7:D8"/>
    <mergeCell ref="F7:F8"/>
    <mergeCell ref="H7:H8"/>
    <mergeCell ref="J7:J8"/>
    <mergeCell ref="L7:L8"/>
    <mergeCell ref="N7:N8"/>
    <mergeCell ref="P7:Q8"/>
    <mergeCell ref="P112:Q112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8:B8"/>
    <mergeCell ref="S7:S8"/>
    <mergeCell ref="U7:U8"/>
    <mergeCell ref="W7:W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workbookViewId="0">
      <selection activeCell="A15" sqref="A15:XFD23"/>
    </sheetView>
  </sheetViews>
  <sheetFormatPr defaultRowHeight="12.75" x14ac:dyDescent="0.2"/>
  <cols>
    <col min="1" max="1" width="6.5703125" bestFit="1" customWidth="1"/>
    <col min="2" max="2" width="9.140625" customWidth="1"/>
    <col min="3" max="3" width="1.28515625" customWidth="1"/>
    <col min="4" max="4" width="23.28515625" customWidth="1"/>
    <col min="5" max="5" width="1.28515625" customWidth="1"/>
    <col min="6" max="6" width="22.5703125" customWidth="1"/>
    <col min="7" max="7" width="1.28515625" customWidth="1"/>
    <col min="8" max="8" width="24" customWidth="1"/>
    <col min="9" max="9" width="1.28515625" customWidth="1"/>
    <col min="10" max="10" width="22.5703125" customWidth="1"/>
    <col min="11" max="11" width="0.28515625" customWidth="1"/>
  </cols>
  <sheetData>
    <row r="1" spans="1:10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</row>
    <row r="5" spans="1:10" ht="24" x14ac:dyDescent="0.2">
      <c r="A5" s="85" t="s">
        <v>152</v>
      </c>
      <c r="B5" s="111" t="s">
        <v>153</v>
      </c>
      <c r="C5" s="111"/>
      <c r="D5" s="111"/>
      <c r="E5" s="111"/>
      <c r="F5" s="111"/>
      <c r="G5" s="111"/>
      <c r="H5" s="111"/>
      <c r="I5" s="111"/>
      <c r="J5" s="111"/>
    </row>
    <row r="6" spans="1:10" ht="21" x14ac:dyDescent="0.2">
      <c r="D6" s="112" t="s">
        <v>134</v>
      </c>
      <c r="E6" s="112"/>
      <c r="F6" s="113"/>
      <c r="H6" s="112" t="s">
        <v>135</v>
      </c>
      <c r="I6" s="112"/>
      <c r="J6" s="113"/>
    </row>
    <row r="7" spans="1:10" ht="42" customHeight="1" x14ac:dyDescent="0.2">
      <c r="A7" s="113"/>
      <c r="B7" s="113"/>
      <c r="D7" s="11" t="s">
        <v>154</v>
      </c>
      <c r="E7" s="4"/>
      <c r="F7" s="47" t="s">
        <v>155</v>
      </c>
      <c r="H7" s="11" t="s">
        <v>154</v>
      </c>
      <c r="I7" s="4"/>
      <c r="J7" s="47" t="s">
        <v>155</v>
      </c>
    </row>
    <row r="8" spans="1:10" ht="18.75" x14ac:dyDescent="0.2">
      <c r="A8" s="115" t="s">
        <v>193</v>
      </c>
      <c r="B8" s="115"/>
      <c r="D8" s="6">
        <v>3265628</v>
      </c>
      <c r="F8" s="25">
        <f>D8/$D$12</f>
        <v>5.4449288839711026E-4</v>
      </c>
      <c r="H8" s="6">
        <v>37691358</v>
      </c>
      <c r="J8" s="25">
        <f>H8/$H$12</f>
        <v>1.3374727690778905E-3</v>
      </c>
    </row>
    <row r="9" spans="1:10" ht="18.75" x14ac:dyDescent="0.2">
      <c r="A9" s="115" t="s">
        <v>194</v>
      </c>
      <c r="B9" s="115"/>
      <c r="D9" s="7">
        <v>1929955</v>
      </c>
      <c r="F9" s="25">
        <f t="shared" ref="F9:F11" si="0">D9/$D$12</f>
        <v>3.2179010359613679E-4</v>
      </c>
      <c r="H9" s="7">
        <v>10050326</v>
      </c>
      <c r="J9" s="25">
        <f t="shared" ref="J9:J11" si="1">H9/$H$12</f>
        <v>3.5663446632396527E-4</v>
      </c>
    </row>
    <row r="10" spans="1:10" ht="18.75" x14ac:dyDescent="0.2">
      <c r="A10" s="115" t="s">
        <v>195</v>
      </c>
      <c r="B10" s="115"/>
      <c r="D10" s="7">
        <v>430000</v>
      </c>
      <c r="F10" s="25">
        <f t="shared" si="0"/>
        <v>7.1695839823383874E-5</v>
      </c>
      <c r="H10" s="7">
        <v>430000</v>
      </c>
      <c r="J10" s="25">
        <f t="shared" si="1"/>
        <v>1.525849216426463E-5</v>
      </c>
    </row>
    <row r="11" spans="1:10" ht="18.75" x14ac:dyDescent="0.2">
      <c r="A11" s="115" t="s">
        <v>196</v>
      </c>
      <c r="B11" s="115"/>
      <c r="D11" s="7">
        <v>5991933007</v>
      </c>
      <c r="E11">
        <v>0</v>
      </c>
      <c r="F11" s="25">
        <f t="shared" si="0"/>
        <v>0.99906202116818332</v>
      </c>
      <c r="G11">
        <v>0</v>
      </c>
      <c r="H11" s="7">
        <v>28132856649</v>
      </c>
      <c r="J11" s="25">
        <f t="shared" si="1"/>
        <v>0.99829063427243392</v>
      </c>
    </row>
    <row r="12" spans="1:10" s="17" customFormat="1" ht="21" x14ac:dyDescent="0.2">
      <c r="A12" s="113"/>
      <c r="B12" s="113"/>
      <c r="D12" s="19">
        <f>SUM(D8:D11)</f>
        <v>5997558590</v>
      </c>
      <c r="F12" s="78">
        <f>SUM(F8:F11)</f>
        <v>1</v>
      </c>
      <c r="H12" s="19">
        <f>SUM(H8:H11)</f>
        <v>28181028333</v>
      </c>
      <c r="J12" s="78">
        <f>SUM(J8:J11)</f>
        <v>1</v>
      </c>
    </row>
    <row r="13" spans="1:10" x14ac:dyDescent="0.2">
      <c r="A13" s="21"/>
      <c r="B13" s="21"/>
    </row>
    <row r="14" spans="1:10" x14ac:dyDescent="0.2">
      <c r="A14" s="21"/>
      <c r="B14" s="21"/>
    </row>
    <row r="15" spans="1:10" s="28" customFormat="1" x14ac:dyDescent="0.2">
      <c r="A15" s="99"/>
      <c r="B15" s="99"/>
    </row>
    <row r="16" spans="1:10" s="28" customFormat="1" x14ac:dyDescent="0.2">
      <c r="A16" s="99"/>
      <c r="B16" s="99"/>
      <c r="D16" s="27">
        <v>5997558590</v>
      </c>
      <c r="H16" s="27">
        <v>28181028333</v>
      </c>
    </row>
    <row r="17" spans="4:8" s="28" customFormat="1" x14ac:dyDescent="0.2">
      <c r="D17" s="27"/>
      <c r="E17" s="27"/>
      <c r="F17" s="27"/>
      <c r="G17" s="27"/>
      <c r="H17" s="27"/>
    </row>
    <row r="18" spans="4:8" s="28" customFormat="1" x14ac:dyDescent="0.2">
      <c r="D18" s="27">
        <f>D12-D16</f>
        <v>0</v>
      </c>
      <c r="H18" s="27">
        <f>H12-H16</f>
        <v>0</v>
      </c>
    </row>
    <row r="19" spans="4:8" s="28" customFormat="1" x14ac:dyDescent="0.2"/>
    <row r="20" spans="4:8" s="28" customFormat="1" x14ac:dyDescent="0.2"/>
    <row r="21" spans="4:8" s="28" customFormat="1" x14ac:dyDescent="0.2"/>
    <row r="22" spans="4:8" s="28" customFormat="1" x14ac:dyDescent="0.2"/>
    <row r="23" spans="4:8" s="28" customFormat="1" x14ac:dyDescent="0.2"/>
    <row r="24" spans="4:8" s="94" customFormat="1" x14ac:dyDescent="0.2"/>
    <row r="25" spans="4:8" s="94" customFormat="1" x14ac:dyDescent="0.2"/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11" sqref="D11"/>
    </sheetView>
  </sheetViews>
  <sheetFormatPr defaultRowHeight="12.75" x14ac:dyDescent="0.2"/>
  <cols>
    <col min="1" max="1" width="7.5703125" style="21" customWidth="1"/>
    <col min="2" max="2" width="25.5703125" style="21" customWidth="1"/>
    <col min="3" max="3" width="1.28515625" customWidth="1"/>
    <col min="4" max="4" width="13.42578125" style="40" customWidth="1"/>
    <col min="5" max="5" width="1.28515625" customWidth="1"/>
    <col min="6" max="6" width="20.42578125" customWidth="1"/>
    <col min="7" max="7" width="0.28515625" customWidth="1"/>
  </cols>
  <sheetData>
    <row r="1" spans="1:6" ht="25.5" x14ac:dyDescent="0.2">
      <c r="A1" s="109" t="s">
        <v>0</v>
      </c>
      <c r="B1" s="109"/>
      <c r="C1" s="109"/>
      <c r="D1" s="109"/>
      <c r="E1" s="109"/>
      <c r="F1" s="109"/>
    </row>
    <row r="2" spans="1:6" ht="25.5" x14ac:dyDescent="0.2">
      <c r="A2" s="109" t="s">
        <v>120</v>
      </c>
      <c r="B2" s="109"/>
      <c r="C2" s="109"/>
      <c r="D2" s="109"/>
      <c r="E2" s="109"/>
      <c r="F2" s="109"/>
    </row>
    <row r="3" spans="1:6" ht="25.5" x14ac:dyDescent="0.2">
      <c r="A3" s="109" t="s">
        <v>2</v>
      </c>
      <c r="B3" s="109"/>
      <c r="C3" s="109"/>
      <c r="D3" s="109"/>
      <c r="E3" s="109"/>
      <c r="F3" s="109"/>
    </row>
    <row r="5" spans="1:6" ht="24" x14ac:dyDescent="0.2">
      <c r="A5" s="86" t="s">
        <v>199</v>
      </c>
      <c r="B5" s="111" t="s">
        <v>131</v>
      </c>
      <c r="C5" s="111"/>
      <c r="D5" s="111"/>
      <c r="E5" s="111"/>
      <c r="F5" s="111"/>
    </row>
    <row r="6" spans="1:6" ht="21" x14ac:dyDescent="0.2">
      <c r="D6" s="3" t="s">
        <v>134</v>
      </c>
      <c r="F6" s="3" t="s">
        <v>9</v>
      </c>
    </row>
    <row r="7" spans="1:6" ht="21" x14ac:dyDescent="0.2">
      <c r="A7" s="113"/>
      <c r="B7" s="113"/>
      <c r="D7" s="5" t="s">
        <v>117</v>
      </c>
      <c r="F7" s="5" t="s">
        <v>117</v>
      </c>
    </row>
    <row r="8" spans="1:6" ht="18.75" x14ac:dyDescent="0.2">
      <c r="A8" s="115" t="s">
        <v>197</v>
      </c>
      <c r="B8" s="115"/>
      <c r="D8" s="75">
        <v>0</v>
      </c>
      <c r="F8" s="6">
        <v>766396818</v>
      </c>
    </row>
    <row r="9" spans="1:6" ht="18.75" x14ac:dyDescent="0.2">
      <c r="A9" s="115" t="s">
        <v>198</v>
      </c>
      <c r="B9" s="115"/>
      <c r="D9" s="76">
        <v>0</v>
      </c>
      <c r="F9" s="7">
        <v>126928328</v>
      </c>
    </row>
    <row r="10" spans="1:6" ht="18.75" x14ac:dyDescent="0.2">
      <c r="A10" s="115" t="s">
        <v>156</v>
      </c>
      <c r="B10" s="115"/>
      <c r="D10" s="77">
        <v>0</v>
      </c>
      <c r="F10" s="8">
        <v>768218180</v>
      </c>
    </row>
    <row r="11" spans="1:6" ht="21.75" thickBot="1" x14ac:dyDescent="0.25">
      <c r="A11" s="113"/>
      <c r="B11" s="113"/>
      <c r="D11" s="18">
        <f>SUM(D8:D10)</f>
        <v>0</v>
      </c>
      <c r="F11" s="19">
        <f>SUM(F8:F10)</f>
        <v>1661543326</v>
      </c>
    </row>
    <row r="12" spans="1:6" ht="13.5" thickTop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workbookViewId="0">
      <selection activeCell="O35" sqref="O35"/>
    </sheetView>
  </sheetViews>
  <sheetFormatPr defaultRowHeight="12.75" x14ac:dyDescent="0.2"/>
  <cols>
    <col min="1" max="1" width="27.28515625" style="21" bestFit="1" customWidth="1"/>
    <col min="2" max="2" width="1.28515625" customWidth="1"/>
    <col min="3" max="3" width="16.85546875" style="12" customWidth="1"/>
    <col min="4" max="4" width="1.28515625" style="12" customWidth="1"/>
    <col min="5" max="5" width="18.85546875" style="12" bestFit="1" customWidth="1"/>
    <col min="6" max="6" width="1.28515625" style="12" customWidth="1"/>
    <col min="7" max="7" width="15" style="12" bestFit="1" customWidth="1"/>
    <col min="8" max="8" width="1.28515625" customWidth="1"/>
    <col min="9" max="9" width="19.5703125" customWidth="1"/>
    <col min="10" max="10" width="1.28515625" customWidth="1"/>
    <col min="11" max="11" width="16.5703125" bestFit="1" customWidth="1"/>
    <col min="12" max="12" width="1.28515625" customWidth="1"/>
    <col min="13" max="13" width="20.28515625" customWidth="1"/>
    <col min="14" max="14" width="1.28515625" customWidth="1"/>
    <col min="15" max="15" width="20.85546875" customWidth="1"/>
    <col min="16" max="16" width="1.28515625" customWidth="1"/>
    <col min="17" max="17" width="17.28515625" bestFit="1" customWidth="1"/>
    <col min="18" max="18" width="1.28515625" customWidth="1"/>
    <col min="19" max="19" width="20.140625" customWidth="1"/>
    <col min="20" max="20" width="0.28515625" customWidth="1"/>
    <col min="22" max="22" width="10.5703125" bestFit="1" customWidth="1"/>
  </cols>
  <sheetData>
    <row r="1" spans="1:19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5.5" x14ac:dyDescent="0.2">
      <c r="A2" s="109" t="s">
        <v>120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5" spans="1:19" ht="24" x14ac:dyDescent="0.2">
      <c r="A5" s="111" t="s">
        <v>136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21" x14ac:dyDescent="0.2">
      <c r="A6" s="113"/>
      <c r="C6" s="112" t="s">
        <v>157</v>
      </c>
      <c r="D6" s="112"/>
      <c r="E6" s="112"/>
      <c r="F6" s="112"/>
      <c r="G6" s="112"/>
      <c r="I6" s="112" t="s">
        <v>134</v>
      </c>
      <c r="J6" s="112"/>
      <c r="K6" s="112"/>
      <c r="L6" s="112"/>
      <c r="M6" s="113"/>
      <c r="O6" s="112" t="s">
        <v>135</v>
      </c>
      <c r="P6" s="112"/>
      <c r="Q6" s="112"/>
      <c r="R6" s="112"/>
      <c r="S6" s="113"/>
    </row>
    <row r="7" spans="1:19" ht="42" x14ac:dyDescent="0.2">
      <c r="A7" s="113"/>
      <c r="C7" s="11" t="s">
        <v>158</v>
      </c>
      <c r="D7" s="13"/>
      <c r="E7" s="11" t="s">
        <v>159</v>
      </c>
      <c r="F7" s="13"/>
      <c r="G7" s="11" t="s">
        <v>160</v>
      </c>
      <c r="I7" s="11" t="s">
        <v>161</v>
      </c>
      <c r="J7" s="4"/>
      <c r="K7" s="11" t="s">
        <v>162</v>
      </c>
      <c r="L7" s="4"/>
      <c r="M7" s="47" t="s">
        <v>163</v>
      </c>
      <c r="O7" s="11" t="s">
        <v>161</v>
      </c>
      <c r="P7" s="4"/>
      <c r="Q7" s="11" t="s">
        <v>162</v>
      </c>
      <c r="R7" s="4"/>
      <c r="S7" s="47" t="s">
        <v>163</v>
      </c>
    </row>
    <row r="8" spans="1:19" ht="18.75" x14ac:dyDescent="0.2">
      <c r="A8" s="32" t="s">
        <v>20</v>
      </c>
      <c r="C8" s="69" t="s">
        <v>164</v>
      </c>
      <c r="E8" s="14">
        <v>1600000</v>
      </c>
      <c r="G8" s="14">
        <v>3132</v>
      </c>
      <c r="I8" s="50">
        <v>5011200000</v>
      </c>
      <c r="J8" s="49"/>
      <c r="K8" s="50">
        <v>-333225575</v>
      </c>
      <c r="L8" s="49"/>
      <c r="M8" s="51">
        <f>I8+K8</f>
        <v>4677974425</v>
      </c>
      <c r="N8" s="49"/>
      <c r="O8" s="50">
        <v>5011200000</v>
      </c>
      <c r="P8" s="49"/>
      <c r="Q8" s="50">
        <v>-333225575</v>
      </c>
      <c r="R8" s="49"/>
      <c r="S8" s="51">
        <f>O8+Q8</f>
        <v>4677974425</v>
      </c>
    </row>
    <row r="9" spans="1:19" ht="18.75" x14ac:dyDescent="0.2">
      <c r="A9" s="32" t="s">
        <v>30</v>
      </c>
      <c r="C9" s="70" t="s">
        <v>165</v>
      </c>
      <c r="E9" s="15">
        <v>100000</v>
      </c>
      <c r="G9" s="15">
        <v>6928</v>
      </c>
      <c r="I9" s="53">
        <v>692800000</v>
      </c>
      <c r="J9" s="49"/>
      <c r="K9" s="53">
        <v>-46481789</v>
      </c>
      <c r="L9" s="49"/>
      <c r="M9" s="51">
        <f t="shared" ref="M9:M34" si="0">I9+K9</f>
        <v>646318211</v>
      </c>
      <c r="N9" s="49"/>
      <c r="O9" s="53">
        <v>692800000</v>
      </c>
      <c r="P9" s="49"/>
      <c r="Q9" s="53">
        <v>-46481789</v>
      </c>
      <c r="R9" s="49"/>
      <c r="S9" s="51">
        <f t="shared" ref="S9:S34" si="1">O9+Q9</f>
        <v>646318211</v>
      </c>
    </row>
    <row r="10" spans="1:19" ht="18.75" x14ac:dyDescent="0.2">
      <c r="A10" s="32" t="s">
        <v>41</v>
      </c>
      <c r="C10" s="70" t="s">
        <v>9</v>
      </c>
      <c r="E10" s="15">
        <v>650000</v>
      </c>
      <c r="G10" s="15">
        <v>5700</v>
      </c>
      <c r="I10" s="53">
        <v>3705000000</v>
      </c>
      <c r="J10" s="49"/>
      <c r="K10" s="53">
        <v>-287880606</v>
      </c>
      <c r="L10" s="49"/>
      <c r="M10" s="51">
        <f t="shared" si="0"/>
        <v>3417119394</v>
      </c>
      <c r="N10" s="49"/>
      <c r="O10" s="53">
        <v>3705000000</v>
      </c>
      <c r="P10" s="49"/>
      <c r="Q10" s="53">
        <v>-287880606</v>
      </c>
      <c r="R10" s="49"/>
      <c r="S10" s="51">
        <f t="shared" si="1"/>
        <v>3417119394</v>
      </c>
    </row>
    <row r="11" spans="1:19" ht="18.75" x14ac:dyDescent="0.2">
      <c r="A11" s="32" t="s">
        <v>105</v>
      </c>
      <c r="C11" s="70" t="s">
        <v>165</v>
      </c>
      <c r="E11" s="15">
        <v>400000</v>
      </c>
      <c r="G11" s="15">
        <v>260</v>
      </c>
      <c r="I11" s="53">
        <v>104000000</v>
      </c>
      <c r="J11" s="49"/>
      <c r="K11" s="53">
        <v>-8080859</v>
      </c>
      <c r="L11" s="49"/>
      <c r="M11" s="51">
        <f t="shared" si="0"/>
        <v>95919141</v>
      </c>
      <c r="N11" s="49"/>
      <c r="O11" s="53">
        <v>104000000</v>
      </c>
      <c r="P11" s="49"/>
      <c r="Q11" s="53">
        <v>-8080859</v>
      </c>
      <c r="R11" s="49"/>
      <c r="S11" s="51">
        <f t="shared" si="1"/>
        <v>95919141</v>
      </c>
    </row>
    <row r="12" spans="1:19" ht="18.75" x14ac:dyDescent="0.2">
      <c r="A12" s="32" t="s">
        <v>53</v>
      </c>
      <c r="C12" s="70" t="s">
        <v>166</v>
      </c>
      <c r="E12" s="15">
        <v>220000</v>
      </c>
      <c r="G12" s="15">
        <v>8300</v>
      </c>
      <c r="I12" s="52">
        <v>0</v>
      </c>
      <c r="J12" s="61"/>
      <c r="K12" s="52">
        <v>0</v>
      </c>
      <c r="L12" s="61"/>
      <c r="M12" s="54">
        <f t="shared" si="0"/>
        <v>0</v>
      </c>
      <c r="N12" s="49"/>
      <c r="O12" s="53">
        <v>1826000000</v>
      </c>
      <c r="P12" s="49"/>
      <c r="Q12" s="52">
        <v>0</v>
      </c>
      <c r="R12" s="49"/>
      <c r="S12" s="51">
        <f t="shared" si="1"/>
        <v>1826000000</v>
      </c>
    </row>
    <row r="13" spans="1:19" ht="18.75" x14ac:dyDescent="0.2">
      <c r="A13" s="32" t="s">
        <v>54</v>
      </c>
      <c r="C13" s="70" t="s">
        <v>167</v>
      </c>
      <c r="E13" s="15">
        <v>600000</v>
      </c>
      <c r="G13" s="15">
        <v>10000</v>
      </c>
      <c r="I13" s="52">
        <v>0</v>
      </c>
      <c r="J13" s="61"/>
      <c r="K13" s="52">
        <v>0</v>
      </c>
      <c r="L13" s="61"/>
      <c r="M13" s="54">
        <f t="shared" si="0"/>
        <v>0</v>
      </c>
      <c r="N13" s="49"/>
      <c r="O13" s="53">
        <v>6000000000</v>
      </c>
      <c r="P13" s="49"/>
      <c r="Q13" s="52">
        <v>0</v>
      </c>
      <c r="R13" s="49"/>
      <c r="S13" s="51">
        <f t="shared" si="1"/>
        <v>6000000000</v>
      </c>
    </row>
    <row r="14" spans="1:19" ht="18.75" x14ac:dyDescent="0.2">
      <c r="A14" s="32" t="s">
        <v>54</v>
      </c>
      <c r="C14" s="70" t="s">
        <v>168</v>
      </c>
      <c r="E14" s="15">
        <v>600000</v>
      </c>
      <c r="G14" s="15">
        <v>700</v>
      </c>
      <c r="I14" s="52">
        <v>0</v>
      </c>
      <c r="J14" s="61"/>
      <c r="K14" s="52">
        <v>0</v>
      </c>
      <c r="L14" s="61"/>
      <c r="M14" s="54">
        <f t="shared" si="0"/>
        <v>0</v>
      </c>
      <c r="N14" s="49"/>
      <c r="O14" s="53">
        <v>420000000</v>
      </c>
      <c r="P14" s="49"/>
      <c r="Q14" s="52">
        <v>0</v>
      </c>
      <c r="R14" s="49"/>
      <c r="S14" s="51">
        <f t="shared" si="1"/>
        <v>420000000</v>
      </c>
    </row>
    <row r="15" spans="1:19" ht="18.75" x14ac:dyDescent="0.2">
      <c r="A15" s="32" t="s">
        <v>71</v>
      </c>
      <c r="C15" s="70" t="s">
        <v>169</v>
      </c>
      <c r="E15" s="15">
        <v>447253</v>
      </c>
      <c r="G15" s="15">
        <v>1240</v>
      </c>
      <c r="I15" s="52">
        <v>0</v>
      </c>
      <c r="J15" s="61"/>
      <c r="K15" s="52">
        <v>0</v>
      </c>
      <c r="L15" s="61"/>
      <c r="M15" s="54">
        <f t="shared" si="0"/>
        <v>0</v>
      </c>
      <c r="N15" s="49"/>
      <c r="O15" s="53">
        <v>554593720</v>
      </c>
      <c r="P15" s="49"/>
      <c r="Q15" s="52">
        <v>0</v>
      </c>
      <c r="R15" s="49"/>
      <c r="S15" s="51">
        <f t="shared" si="1"/>
        <v>554593720</v>
      </c>
    </row>
    <row r="16" spans="1:19" ht="18.75" x14ac:dyDescent="0.2">
      <c r="A16" s="32" t="s">
        <v>26</v>
      </c>
      <c r="C16" s="70" t="s">
        <v>170</v>
      </c>
      <c r="E16" s="15">
        <v>60076364</v>
      </c>
      <c r="G16" s="15">
        <v>60</v>
      </c>
      <c r="I16" s="53">
        <v>3604581840</v>
      </c>
      <c r="J16" s="49"/>
      <c r="K16" s="53">
        <v>-215857122</v>
      </c>
      <c r="L16" s="49"/>
      <c r="M16" s="51">
        <f t="shared" si="0"/>
        <v>3388724718</v>
      </c>
      <c r="N16" s="49"/>
      <c r="O16" s="53">
        <v>3604581840</v>
      </c>
      <c r="P16" s="49"/>
      <c r="Q16" s="53">
        <v>-215857122</v>
      </c>
      <c r="R16" s="49"/>
      <c r="S16" s="51">
        <f t="shared" si="1"/>
        <v>3388724718</v>
      </c>
    </row>
    <row r="17" spans="1:19" ht="18.75" x14ac:dyDescent="0.2">
      <c r="A17" s="32" t="s">
        <v>69</v>
      </c>
      <c r="C17" s="70" t="s">
        <v>171</v>
      </c>
      <c r="E17" s="15">
        <v>600000</v>
      </c>
      <c r="G17" s="15">
        <v>2100</v>
      </c>
      <c r="I17" s="53">
        <v>1260000000</v>
      </c>
      <c r="J17" s="49"/>
      <c r="K17" s="53">
        <v>-6012270</v>
      </c>
      <c r="L17" s="49"/>
      <c r="M17" s="51">
        <f t="shared" si="0"/>
        <v>1253987730</v>
      </c>
      <c r="N17" s="49"/>
      <c r="O17" s="53">
        <v>1260000000</v>
      </c>
      <c r="P17" s="49"/>
      <c r="Q17" s="53">
        <v>-6012270</v>
      </c>
      <c r="R17" s="49"/>
      <c r="S17" s="51">
        <f t="shared" si="1"/>
        <v>1253987730</v>
      </c>
    </row>
    <row r="18" spans="1:19" ht="18.75" x14ac:dyDescent="0.2">
      <c r="A18" s="32" t="s">
        <v>98</v>
      </c>
      <c r="C18" s="70" t="s">
        <v>172</v>
      </c>
      <c r="E18" s="15">
        <v>100000</v>
      </c>
      <c r="G18" s="15">
        <v>2600</v>
      </c>
      <c r="I18" s="53">
        <v>260000000</v>
      </c>
      <c r="J18" s="49"/>
      <c r="K18" s="53">
        <v>-3513514</v>
      </c>
      <c r="L18" s="49"/>
      <c r="M18" s="51">
        <f t="shared" si="0"/>
        <v>256486486</v>
      </c>
      <c r="N18" s="49"/>
      <c r="O18" s="53">
        <v>260000000</v>
      </c>
      <c r="P18" s="49"/>
      <c r="Q18" s="53">
        <v>-3513514</v>
      </c>
      <c r="R18" s="49"/>
      <c r="S18" s="51">
        <f t="shared" si="1"/>
        <v>256486486</v>
      </c>
    </row>
    <row r="19" spans="1:19" ht="18.75" x14ac:dyDescent="0.2">
      <c r="A19" s="32" t="s">
        <v>51</v>
      </c>
      <c r="C19" s="70" t="s">
        <v>173</v>
      </c>
      <c r="E19" s="15">
        <v>100000</v>
      </c>
      <c r="G19" s="15">
        <v>27400</v>
      </c>
      <c r="I19" s="53">
        <v>2740000000</v>
      </c>
      <c r="J19" s="49"/>
      <c r="K19" s="53">
        <v>-1875428</v>
      </c>
      <c r="L19" s="49"/>
      <c r="M19" s="51">
        <f t="shared" si="0"/>
        <v>2738124572</v>
      </c>
      <c r="N19" s="49"/>
      <c r="O19" s="53">
        <v>2740000000</v>
      </c>
      <c r="P19" s="49"/>
      <c r="Q19" s="53">
        <v>-1875428</v>
      </c>
      <c r="R19" s="49"/>
      <c r="S19" s="51">
        <f t="shared" si="1"/>
        <v>2738124572</v>
      </c>
    </row>
    <row r="20" spans="1:19" ht="18.75" x14ac:dyDescent="0.2">
      <c r="A20" s="32" t="s">
        <v>48</v>
      </c>
      <c r="C20" s="70" t="s">
        <v>174</v>
      </c>
      <c r="E20" s="15">
        <v>21948</v>
      </c>
      <c r="G20" s="15">
        <v>7435</v>
      </c>
      <c r="I20" s="53">
        <v>163183380</v>
      </c>
      <c r="J20" s="49"/>
      <c r="K20" s="52">
        <v>0</v>
      </c>
      <c r="L20" s="49"/>
      <c r="M20" s="51">
        <f t="shared" si="0"/>
        <v>163183380</v>
      </c>
      <c r="N20" s="49"/>
      <c r="O20" s="53">
        <v>163183380</v>
      </c>
      <c r="P20" s="49"/>
      <c r="Q20" s="52">
        <v>0</v>
      </c>
      <c r="R20" s="49"/>
      <c r="S20" s="51">
        <f t="shared" si="1"/>
        <v>163183380</v>
      </c>
    </row>
    <row r="21" spans="1:19" ht="18.75" x14ac:dyDescent="0.2">
      <c r="A21" s="32" t="s">
        <v>63</v>
      </c>
      <c r="C21" s="70" t="s">
        <v>175</v>
      </c>
      <c r="E21" s="15">
        <v>100000</v>
      </c>
      <c r="G21" s="15">
        <v>8700</v>
      </c>
      <c r="I21" s="52">
        <v>0</v>
      </c>
      <c r="J21" s="49"/>
      <c r="K21" s="52">
        <v>0</v>
      </c>
      <c r="L21" s="49"/>
      <c r="M21" s="54">
        <f t="shared" si="0"/>
        <v>0</v>
      </c>
      <c r="N21" s="49"/>
      <c r="O21" s="53">
        <v>870000000</v>
      </c>
      <c r="P21" s="49"/>
      <c r="Q21" s="52">
        <v>0</v>
      </c>
      <c r="R21" s="49"/>
      <c r="S21" s="51">
        <f t="shared" si="1"/>
        <v>870000000</v>
      </c>
    </row>
    <row r="22" spans="1:19" ht="18.75" x14ac:dyDescent="0.2">
      <c r="A22" s="32" t="s">
        <v>59</v>
      </c>
      <c r="C22" s="70" t="s">
        <v>170</v>
      </c>
      <c r="E22" s="15">
        <v>1653828</v>
      </c>
      <c r="G22" s="15">
        <v>110</v>
      </c>
      <c r="I22" s="53">
        <v>181921080</v>
      </c>
      <c r="J22" s="49"/>
      <c r="K22" s="53">
        <v>-11114150</v>
      </c>
      <c r="L22" s="49"/>
      <c r="M22" s="51">
        <f t="shared" si="0"/>
        <v>170806930</v>
      </c>
      <c r="N22" s="49"/>
      <c r="O22" s="53">
        <v>181921080</v>
      </c>
      <c r="P22" s="49"/>
      <c r="Q22" s="53">
        <v>-11114150</v>
      </c>
      <c r="R22" s="49"/>
      <c r="S22" s="51">
        <f t="shared" si="1"/>
        <v>170806930</v>
      </c>
    </row>
    <row r="23" spans="1:19" ht="18.75" x14ac:dyDescent="0.2">
      <c r="A23" s="32" t="s">
        <v>76</v>
      </c>
      <c r="C23" s="70" t="s">
        <v>176</v>
      </c>
      <c r="E23" s="15">
        <v>3000000</v>
      </c>
      <c r="G23" s="15">
        <v>580</v>
      </c>
      <c r="I23" s="52">
        <v>0</v>
      </c>
      <c r="J23" s="61"/>
      <c r="K23" s="52">
        <v>0</v>
      </c>
      <c r="L23" s="61"/>
      <c r="M23" s="54">
        <f t="shared" si="0"/>
        <v>0</v>
      </c>
      <c r="N23" s="49"/>
      <c r="O23" s="53">
        <v>1740000000</v>
      </c>
      <c r="P23" s="49"/>
      <c r="Q23" s="53">
        <v>-70880420</v>
      </c>
      <c r="R23" s="49"/>
      <c r="S23" s="51">
        <f t="shared" si="1"/>
        <v>1669119580</v>
      </c>
    </row>
    <row r="24" spans="1:19" ht="18.75" x14ac:dyDescent="0.2">
      <c r="A24" s="32" t="s">
        <v>102</v>
      </c>
      <c r="C24" s="70" t="s">
        <v>172</v>
      </c>
      <c r="E24" s="15">
        <v>100000</v>
      </c>
      <c r="G24" s="15">
        <v>4850</v>
      </c>
      <c r="I24" s="53">
        <v>485000000</v>
      </c>
      <c r="J24" s="49"/>
      <c r="K24" s="53">
        <v>-34841068</v>
      </c>
      <c r="L24" s="49"/>
      <c r="M24" s="51">
        <f t="shared" si="0"/>
        <v>450158932</v>
      </c>
      <c r="N24" s="49"/>
      <c r="O24" s="53">
        <v>485000000</v>
      </c>
      <c r="P24" s="49"/>
      <c r="Q24" s="53">
        <v>-34841068</v>
      </c>
      <c r="R24" s="49"/>
      <c r="S24" s="51">
        <f t="shared" si="1"/>
        <v>450158932</v>
      </c>
    </row>
    <row r="25" spans="1:19" ht="18.75" x14ac:dyDescent="0.2">
      <c r="A25" s="32" t="s">
        <v>33</v>
      </c>
      <c r="C25" s="70" t="s">
        <v>177</v>
      </c>
      <c r="E25" s="15">
        <v>10000000</v>
      </c>
      <c r="G25" s="15">
        <v>390</v>
      </c>
      <c r="I25" s="53">
        <v>3900000000</v>
      </c>
      <c r="J25" s="49"/>
      <c r="K25" s="52">
        <v>0</v>
      </c>
      <c r="L25" s="49"/>
      <c r="M25" s="51">
        <f t="shared" si="0"/>
        <v>3900000000</v>
      </c>
      <c r="N25" s="49"/>
      <c r="O25" s="53">
        <v>3900000000</v>
      </c>
      <c r="P25" s="49"/>
      <c r="Q25" s="52">
        <v>0</v>
      </c>
      <c r="R25" s="49"/>
      <c r="S25" s="51">
        <f t="shared" si="1"/>
        <v>3900000000</v>
      </c>
    </row>
    <row r="26" spans="1:19" ht="18.75" x14ac:dyDescent="0.2">
      <c r="A26" s="32" t="s">
        <v>47</v>
      </c>
      <c r="C26" s="70" t="s">
        <v>171</v>
      </c>
      <c r="E26" s="15">
        <v>1200000</v>
      </c>
      <c r="G26" s="15">
        <v>1300</v>
      </c>
      <c r="I26" s="53">
        <v>1560000000</v>
      </c>
      <c r="J26" s="49"/>
      <c r="K26" s="53">
        <v>-99063502</v>
      </c>
      <c r="L26" s="49"/>
      <c r="M26" s="51">
        <f>I26+K26</f>
        <v>1460936498</v>
      </c>
      <c r="N26" s="49"/>
      <c r="O26" s="53">
        <v>1560000000</v>
      </c>
      <c r="P26" s="49"/>
      <c r="Q26" s="53">
        <v>-99063502</v>
      </c>
      <c r="R26" s="49"/>
      <c r="S26" s="51">
        <f t="shared" si="1"/>
        <v>1460936498</v>
      </c>
    </row>
    <row r="27" spans="1:19" ht="18.75" x14ac:dyDescent="0.2">
      <c r="A27" s="32" t="s">
        <v>32</v>
      </c>
      <c r="C27" s="70" t="s">
        <v>178</v>
      </c>
      <c r="E27" s="15">
        <v>250000</v>
      </c>
      <c r="G27" s="15">
        <v>9250</v>
      </c>
      <c r="I27" s="52">
        <v>0</v>
      </c>
      <c r="J27" s="61"/>
      <c r="K27" s="52">
        <v>0</v>
      </c>
      <c r="L27" s="61"/>
      <c r="M27" s="54">
        <f t="shared" si="0"/>
        <v>0</v>
      </c>
      <c r="N27" s="49"/>
      <c r="O27" s="53">
        <v>2312500000</v>
      </c>
      <c r="P27" s="49"/>
      <c r="Q27" s="52">
        <v>0</v>
      </c>
      <c r="R27" s="49"/>
      <c r="S27" s="51">
        <f>O27+Q27</f>
        <v>2312500000</v>
      </c>
    </row>
    <row r="28" spans="1:19" ht="18.75" x14ac:dyDescent="0.2">
      <c r="A28" s="32" t="s">
        <v>18</v>
      </c>
      <c r="C28" s="70" t="s">
        <v>179</v>
      </c>
      <c r="E28" s="15">
        <v>2700000</v>
      </c>
      <c r="G28" s="15">
        <v>1000</v>
      </c>
      <c r="I28" s="53">
        <v>2700000000</v>
      </c>
      <c r="J28" s="49"/>
      <c r="K28" s="53">
        <f>-136931079-3921497</f>
        <v>-140852576</v>
      </c>
      <c r="L28" s="49"/>
      <c r="M28" s="51">
        <f t="shared" si="0"/>
        <v>2559147424</v>
      </c>
      <c r="N28" s="49"/>
      <c r="O28" s="53">
        <v>2700000000</v>
      </c>
      <c r="P28" s="49"/>
      <c r="Q28" s="53">
        <v>-136931079</v>
      </c>
      <c r="R28" s="49"/>
      <c r="S28" s="51">
        <f t="shared" si="1"/>
        <v>2563068921</v>
      </c>
    </row>
    <row r="29" spans="1:19" ht="18.75" x14ac:dyDescent="0.2">
      <c r="A29" s="32" t="s">
        <v>66</v>
      </c>
      <c r="C29" s="70" t="s">
        <v>180</v>
      </c>
      <c r="E29" s="15">
        <v>350000</v>
      </c>
      <c r="G29" s="15">
        <v>598</v>
      </c>
      <c r="I29" s="52">
        <v>0</v>
      </c>
      <c r="J29" s="61"/>
      <c r="K29" s="52">
        <v>0</v>
      </c>
      <c r="L29" s="61"/>
      <c r="M29" s="54">
        <f t="shared" si="0"/>
        <v>0</v>
      </c>
      <c r="N29" s="49"/>
      <c r="O29" s="53">
        <v>209300000</v>
      </c>
      <c r="P29" s="49"/>
      <c r="Q29" s="52">
        <v>0</v>
      </c>
      <c r="R29" s="49"/>
      <c r="S29" s="51">
        <f t="shared" si="1"/>
        <v>209300000</v>
      </c>
    </row>
    <row r="30" spans="1:19" ht="18.75" x14ac:dyDescent="0.2">
      <c r="A30" s="32" t="s">
        <v>55</v>
      </c>
      <c r="C30" s="70" t="s">
        <v>176</v>
      </c>
      <c r="E30" s="15">
        <v>2960706</v>
      </c>
      <c r="G30" s="15">
        <v>105</v>
      </c>
      <c r="I30" s="52">
        <v>0</v>
      </c>
      <c r="J30" s="61"/>
      <c r="K30" s="52">
        <v>0</v>
      </c>
      <c r="L30" s="61"/>
      <c r="M30" s="54">
        <f t="shared" si="0"/>
        <v>0</v>
      </c>
      <c r="N30" s="49"/>
      <c r="O30" s="53">
        <v>310874130</v>
      </c>
      <c r="P30" s="49"/>
      <c r="Q30" s="53">
        <v>-2114790</v>
      </c>
      <c r="R30" s="49"/>
      <c r="S30" s="51">
        <f t="shared" si="1"/>
        <v>308759340</v>
      </c>
    </row>
    <row r="31" spans="1:19" ht="18.75" x14ac:dyDescent="0.2">
      <c r="A31" s="32" t="s">
        <v>24</v>
      </c>
      <c r="C31" s="70" t="s">
        <v>164</v>
      </c>
      <c r="E31" s="15">
        <v>426720</v>
      </c>
      <c r="G31" s="15">
        <v>116</v>
      </c>
      <c r="I31" s="53">
        <v>49499520</v>
      </c>
      <c r="J31" s="49"/>
      <c r="K31" s="52">
        <v>0</v>
      </c>
      <c r="L31" s="49"/>
      <c r="M31" s="51">
        <f t="shared" si="0"/>
        <v>49499520</v>
      </c>
      <c r="N31" s="49"/>
      <c r="O31" s="53">
        <v>49499520</v>
      </c>
      <c r="P31" s="49"/>
      <c r="Q31" s="52">
        <v>0</v>
      </c>
      <c r="R31" s="49"/>
      <c r="S31" s="51">
        <f t="shared" si="1"/>
        <v>49499520</v>
      </c>
    </row>
    <row r="32" spans="1:19" ht="18.75" x14ac:dyDescent="0.2">
      <c r="A32" s="32" t="s">
        <v>62</v>
      </c>
      <c r="C32" s="70" t="s">
        <v>175</v>
      </c>
      <c r="E32" s="15">
        <v>400000</v>
      </c>
      <c r="G32" s="15">
        <v>600</v>
      </c>
      <c r="I32" s="52">
        <v>0</v>
      </c>
      <c r="J32" s="61"/>
      <c r="K32" s="52">
        <v>0</v>
      </c>
      <c r="L32" s="61"/>
      <c r="M32" s="54">
        <f t="shared" si="0"/>
        <v>0</v>
      </c>
      <c r="N32" s="49"/>
      <c r="O32" s="53">
        <v>240000000</v>
      </c>
      <c r="P32" s="49"/>
      <c r="Q32" s="52">
        <v>0</v>
      </c>
      <c r="R32" s="49"/>
      <c r="S32" s="51">
        <f t="shared" si="1"/>
        <v>240000000</v>
      </c>
    </row>
    <row r="33" spans="1:19" ht="18.75" x14ac:dyDescent="0.2">
      <c r="A33" s="32" t="s">
        <v>74</v>
      </c>
      <c r="B33" s="81"/>
      <c r="C33" s="70" t="s">
        <v>181</v>
      </c>
      <c r="D33" s="82"/>
      <c r="E33" s="15">
        <v>360000</v>
      </c>
      <c r="F33" s="82"/>
      <c r="G33" s="15">
        <v>1000</v>
      </c>
      <c r="H33" s="81"/>
      <c r="I33" s="52">
        <v>0</v>
      </c>
      <c r="J33" s="83"/>
      <c r="K33" s="52">
        <v>0</v>
      </c>
      <c r="L33" s="83"/>
      <c r="M33" s="54">
        <f t="shared" si="0"/>
        <v>0</v>
      </c>
      <c r="N33" s="84"/>
      <c r="O33" s="53">
        <v>360000000</v>
      </c>
      <c r="P33" s="84"/>
      <c r="Q33" s="53">
        <v>-13754941</v>
      </c>
      <c r="R33" s="84"/>
      <c r="S33" s="51">
        <f t="shared" si="1"/>
        <v>346245059</v>
      </c>
    </row>
    <row r="34" spans="1:19" ht="18.75" x14ac:dyDescent="0.2">
      <c r="A34" s="32" t="s">
        <v>35</v>
      </c>
      <c r="C34" s="71" t="s">
        <v>182</v>
      </c>
      <c r="E34" s="20">
        <v>900000</v>
      </c>
      <c r="G34" s="20">
        <v>750</v>
      </c>
      <c r="I34" s="73">
        <v>0</v>
      </c>
      <c r="J34" s="61"/>
      <c r="K34" s="73">
        <v>0</v>
      </c>
      <c r="L34" s="61"/>
      <c r="M34" s="54">
        <f t="shared" si="0"/>
        <v>0</v>
      </c>
      <c r="N34" s="49"/>
      <c r="O34" s="55">
        <v>675000000</v>
      </c>
      <c r="P34" s="49"/>
      <c r="Q34" s="73">
        <v>0</v>
      </c>
      <c r="R34" s="49"/>
      <c r="S34" s="51">
        <f t="shared" si="1"/>
        <v>675000000</v>
      </c>
    </row>
    <row r="35" spans="1:19" s="17" customFormat="1" ht="21" x14ac:dyDescent="0.2">
      <c r="A35" s="31"/>
      <c r="C35" s="22"/>
      <c r="D35" s="72"/>
      <c r="E35" s="22"/>
      <c r="F35" s="72"/>
      <c r="G35" s="22"/>
      <c r="I35" s="58">
        <f>SUM(I8:I34)</f>
        <v>26417185820</v>
      </c>
      <c r="J35" s="57"/>
      <c r="K35" s="58">
        <f>SUM(K8:K34)</f>
        <v>-1188798459</v>
      </c>
      <c r="L35" s="57"/>
      <c r="M35" s="59">
        <f>SUM(M8:M34)</f>
        <v>25228387361</v>
      </c>
      <c r="N35" s="57"/>
      <c r="O35" s="58">
        <f>SUM(O8:O34)</f>
        <v>41935453670</v>
      </c>
      <c r="P35" s="57"/>
      <c r="Q35" s="58">
        <f>SUM(Q8:Q34)</f>
        <v>-1271627113</v>
      </c>
      <c r="R35" s="57"/>
      <c r="S35" s="59">
        <f>SUM(S8:S34)</f>
        <v>40663826557</v>
      </c>
    </row>
    <row r="37" spans="1:19" s="94" customFormat="1" x14ac:dyDescent="0.2">
      <c r="A37" s="97"/>
      <c r="C37" s="95"/>
      <c r="D37" s="95"/>
      <c r="E37" s="95"/>
      <c r="F37" s="95"/>
      <c r="G37" s="95"/>
    </row>
    <row r="38" spans="1:19" s="28" customFormat="1" x14ac:dyDescent="0.2">
      <c r="A38" s="99"/>
      <c r="C38" s="29"/>
      <c r="D38" s="29"/>
      <c r="E38" s="29"/>
      <c r="F38" s="29"/>
      <c r="G38" s="29"/>
    </row>
    <row r="39" spans="1:19" s="28" customFormat="1" x14ac:dyDescent="0.2">
      <c r="A39" s="99"/>
      <c r="C39" s="29"/>
      <c r="D39" s="29"/>
      <c r="E39" s="29"/>
      <c r="F39" s="29"/>
      <c r="G39" s="29"/>
      <c r="I39" s="27">
        <v>26417185820</v>
      </c>
      <c r="K39" s="30">
        <v>1188798459</v>
      </c>
      <c r="L39" s="30"/>
      <c r="M39" s="30"/>
      <c r="N39" s="30"/>
      <c r="O39" s="30">
        <v>41935453670</v>
      </c>
      <c r="P39" s="30"/>
      <c r="Q39" s="30">
        <v>-1271627113</v>
      </c>
    </row>
    <row r="40" spans="1:19" s="28" customFormat="1" x14ac:dyDescent="0.2">
      <c r="A40" s="99"/>
      <c r="C40" s="29"/>
      <c r="D40" s="29"/>
      <c r="E40" s="29"/>
      <c r="F40" s="29"/>
      <c r="G40" s="29"/>
      <c r="K40" s="30">
        <f>K39+K35</f>
        <v>0</v>
      </c>
      <c r="L40" s="30"/>
      <c r="M40" s="30"/>
      <c r="N40" s="30"/>
      <c r="O40" s="30"/>
      <c r="P40" s="30"/>
      <c r="Q40" s="30"/>
    </row>
    <row r="41" spans="1:19" s="28" customFormat="1" x14ac:dyDescent="0.2">
      <c r="A41" s="99"/>
      <c r="C41" s="29"/>
      <c r="D41" s="29"/>
      <c r="E41" s="29"/>
      <c r="F41" s="29"/>
      <c r="G41" s="29"/>
      <c r="K41" s="30"/>
      <c r="L41" s="30"/>
      <c r="M41" s="30"/>
      <c r="N41" s="30"/>
      <c r="O41" s="30"/>
      <c r="P41" s="30"/>
      <c r="Q41" s="30"/>
    </row>
    <row r="42" spans="1:19" s="28" customFormat="1" x14ac:dyDescent="0.2">
      <c r="A42" s="99"/>
      <c r="C42" s="29"/>
      <c r="D42" s="29"/>
      <c r="E42" s="29"/>
      <c r="F42" s="29"/>
      <c r="G42" s="29"/>
      <c r="I42" s="60">
        <f>I35-I39</f>
        <v>0</v>
      </c>
      <c r="K42" s="30"/>
      <c r="L42" s="30"/>
      <c r="M42" s="30"/>
      <c r="N42" s="30"/>
      <c r="O42" s="30"/>
      <c r="P42" s="30"/>
      <c r="Q42" s="30">
        <f>Q35-Q39</f>
        <v>0</v>
      </c>
    </row>
    <row r="43" spans="1:19" s="28" customFormat="1" x14ac:dyDescent="0.2">
      <c r="A43" s="99"/>
      <c r="C43" s="29"/>
      <c r="D43" s="29"/>
      <c r="E43" s="29"/>
      <c r="F43" s="29"/>
      <c r="G43" s="29"/>
      <c r="K43" s="30"/>
      <c r="L43" s="30"/>
      <c r="M43" s="30"/>
      <c r="N43" s="30"/>
      <c r="O43" s="30">
        <f>O35-O39</f>
        <v>0</v>
      </c>
      <c r="P43" s="30"/>
      <c r="Q43" s="30"/>
    </row>
    <row r="44" spans="1:19" s="28" customFormat="1" x14ac:dyDescent="0.2">
      <c r="A44" s="99"/>
      <c r="C44" s="29"/>
      <c r="D44" s="29"/>
      <c r="E44" s="29"/>
      <c r="F44" s="29"/>
      <c r="G44" s="29"/>
      <c r="K44" s="30"/>
      <c r="L44" s="30"/>
      <c r="M44" s="30"/>
      <c r="N44" s="30"/>
      <c r="O44" s="30"/>
      <c r="P44" s="30"/>
      <c r="Q44" s="30"/>
    </row>
    <row r="45" spans="1:19" s="28" customFormat="1" x14ac:dyDescent="0.2">
      <c r="A45" s="99"/>
      <c r="C45" s="29"/>
      <c r="D45" s="29"/>
      <c r="E45" s="29"/>
      <c r="F45" s="29"/>
      <c r="G45" s="29"/>
      <c r="K45" s="30"/>
      <c r="L45" s="30"/>
      <c r="M45" s="30"/>
      <c r="N45" s="30"/>
      <c r="O45" s="30"/>
      <c r="P45" s="30"/>
      <c r="Q45" s="30"/>
    </row>
    <row r="46" spans="1:19" s="94" customFormat="1" x14ac:dyDescent="0.2">
      <c r="A46" s="97"/>
      <c r="C46" s="95"/>
      <c r="D46" s="95"/>
      <c r="E46" s="95"/>
      <c r="F46" s="95"/>
      <c r="G46" s="95"/>
    </row>
    <row r="47" spans="1:19" s="94" customFormat="1" x14ac:dyDescent="0.2">
      <c r="A47" s="97"/>
      <c r="C47" s="95"/>
      <c r="D47" s="95"/>
      <c r="E47" s="95"/>
      <c r="F47" s="95"/>
      <c r="G47" s="95"/>
    </row>
    <row r="48" spans="1:19" s="94" customFormat="1" x14ac:dyDescent="0.2">
      <c r="A48" s="97"/>
      <c r="C48" s="95"/>
      <c r="D48" s="95"/>
      <c r="E48" s="95"/>
      <c r="F48" s="95"/>
      <c r="G48" s="9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Narges Ghasemi</cp:lastModifiedBy>
  <dcterms:created xsi:type="dcterms:W3CDTF">2026-06-22T15:18:20Z</dcterms:created>
  <dcterms:modified xsi:type="dcterms:W3CDTF">2026-06-29T09:45:24Z</dcterms:modified>
</cp:coreProperties>
</file>