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8.208\Sabad\صندوقها\مدارک و مستندات\11. اقتصاد نوین\صورت وضعیت پرتفوی\"/>
    </mc:Choice>
  </mc:AlternateContent>
  <xr:revisionPtr revIDLastSave="0" documentId="8_{D079EFF0-0550-4FEF-871E-4E776F387F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درآمد سود سهام" sheetId="15" r:id="rId8"/>
    <sheet name="سود سپرده بانکی" sheetId="18" r:id="rId9"/>
    <sheet name="درآمد ناشی از فروش" sheetId="22" r:id="rId10"/>
    <sheet name="درآمد ناشی از تغییر قیمت اوراق" sheetId="21" r:id="rId11"/>
  </sheets>
  <definedNames>
    <definedName name="_xlnm._FilterDatabase" localSheetId="10" hidden="1">'درآمد ناشی از تغییر قیمت اوراق'!$A$7:$R$96</definedName>
    <definedName name="_xlnm.Print_Area" localSheetId="3">درآمد!$A$1:$K$11</definedName>
    <definedName name="_xlnm.Print_Area" localSheetId="5">'درآمد سپرده بانکی'!$A$1:$K$12</definedName>
    <definedName name="_xlnm.Print_Area" localSheetId="4">'درآمد سرمایه گذاری در سهام'!$A$1:$W$121</definedName>
    <definedName name="_xlnm.Print_Area" localSheetId="7">'درآمد سود سهام'!$A$1:$T$80</definedName>
    <definedName name="_xlnm.Print_Area" localSheetId="10">'درآمد ناشی از تغییر قیمت اوراق'!$A$1:$S$97</definedName>
    <definedName name="_xlnm.Print_Area" localSheetId="9">'درآمد ناشی از فروش'!$A$1:$S$64</definedName>
    <definedName name="_xlnm.Print_Area" localSheetId="6">'سایر درآمدها'!$A$1:$G$11</definedName>
    <definedName name="_xlnm.Print_Area" localSheetId="2">سپرده!$A$1:$M$12</definedName>
    <definedName name="_xlnm.Print_Area" localSheetId="1">سهام!$A$1:$AB$107</definedName>
    <definedName name="_xlnm.Print_Area" localSheetId="8">'سود سپرده بانکی'!$A$1:$N$12</definedName>
    <definedName name="_xlnm.Print_Area" localSheetId="0">'صورت وضعیت'!$A$1:$C$6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4" l="1"/>
  <c r="L121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8" i="9"/>
  <c r="V16" i="9"/>
  <c r="V19" i="9"/>
  <c r="J9" i="8"/>
  <c r="J8" i="8"/>
  <c r="F11" i="8"/>
  <c r="V12" i="9" s="1"/>
  <c r="F10" i="8"/>
  <c r="J10" i="8" s="1"/>
  <c r="J11" i="8" s="1"/>
  <c r="F9" i="8"/>
  <c r="F8" i="8"/>
  <c r="J118" i="9"/>
  <c r="J8" i="9"/>
  <c r="J9" i="9"/>
  <c r="J13" i="9"/>
  <c r="I64" i="22"/>
  <c r="I17" i="22"/>
  <c r="G17" i="22"/>
  <c r="I19" i="22"/>
  <c r="I57" i="22"/>
  <c r="Q57" i="22"/>
  <c r="I70" i="22"/>
  <c r="Q69" i="22"/>
  <c r="O64" i="22"/>
  <c r="M64" i="22"/>
  <c r="Q63" i="22"/>
  <c r="I63" i="22"/>
  <c r="Q62" i="22"/>
  <c r="I62" i="22"/>
  <c r="Q61" i="22"/>
  <c r="I61" i="22"/>
  <c r="Q60" i="22"/>
  <c r="I60" i="22"/>
  <c r="Q59" i="22"/>
  <c r="I59" i="22"/>
  <c r="Q58" i="22"/>
  <c r="I58" i="22"/>
  <c r="Q56" i="22"/>
  <c r="I56" i="22"/>
  <c r="Q55" i="22"/>
  <c r="I55" i="22"/>
  <c r="Q54" i="22"/>
  <c r="I54" i="22"/>
  <c r="Q53" i="22"/>
  <c r="I53" i="22"/>
  <c r="Q52" i="22"/>
  <c r="I52" i="22"/>
  <c r="Q51" i="22"/>
  <c r="I51" i="22"/>
  <c r="Q50" i="22"/>
  <c r="I50" i="22"/>
  <c r="Q49" i="22"/>
  <c r="I49" i="22"/>
  <c r="Q48" i="22"/>
  <c r="I48" i="22"/>
  <c r="Q47" i="22"/>
  <c r="I47" i="22"/>
  <c r="Q46" i="22"/>
  <c r="I46" i="22"/>
  <c r="Q45" i="22"/>
  <c r="I45" i="22"/>
  <c r="Q44" i="22"/>
  <c r="I44" i="22"/>
  <c r="Q43" i="22"/>
  <c r="I43" i="22"/>
  <c r="Q42" i="22"/>
  <c r="I42" i="22"/>
  <c r="Q41" i="22"/>
  <c r="I41" i="22"/>
  <c r="Q40" i="22"/>
  <c r="I40" i="22"/>
  <c r="Q39" i="22"/>
  <c r="I39" i="22"/>
  <c r="Q38" i="22"/>
  <c r="I38" i="22"/>
  <c r="Q37" i="22"/>
  <c r="I37" i="22"/>
  <c r="Q36" i="22"/>
  <c r="I36" i="22"/>
  <c r="Q35" i="22"/>
  <c r="I35" i="22"/>
  <c r="Q34" i="22"/>
  <c r="I34" i="22"/>
  <c r="Q33" i="22"/>
  <c r="I33" i="22"/>
  <c r="Q32" i="22"/>
  <c r="I32" i="22"/>
  <c r="Q31" i="22"/>
  <c r="I31" i="22"/>
  <c r="Q30" i="22"/>
  <c r="I30" i="22"/>
  <c r="Q29" i="22"/>
  <c r="I29" i="22"/>
  <c r="Q28" i="22"/>
  <c r="I28" i="22"/>
  <c r="Q27" i="22"/>
  <c r="I27" i="22"/>
  <c r="Q26" i="22"/>
  <c r="I26" i="22"/>
  <c r="Q25" i="22"/>
  <c r="I25" i="22"/>
  <c r="Q24" i="22"/>
  <c r="I24" i="22"/>
  <c r="Q23" i="22"/>
  <c r="I23" i="22"/>
  <c r="Q22" i="22"/>
  <c r="I22" i="22"/>
  <c r="Q21" i="22"/>
  <c r="I21" i="22"/>
  <c r="Q20" i="22"/>
  <c r="I20" i="22"/>
  <c r="Q19" i="22"/>
  <c r="Q18" i="22"/>
  <c r="I18" i="22"/>
  <c r="Q17" i="22"/>
  <c r="Q16" i="22"/>
  <c r="I16" i="22"/>
  <c r="Q15" i="22"/>
  <c r="I15" i="22"/>
  <c r="Q14" i="22"/>
  <c r="I14" i="22"/>
  <c r="Q13" i="22"/>
  <c r="I13" i="22"/>
  <c r="Q12" i="22"/>
  <c r="I12" i="22"/>
  <c r="Q11" i="22"/>
  <c r="I11" i="22"/>
  <c r="Q10" i="22"/>
  <c r="I10" i="22"/>
  <c r="Q9" i="22"/>
  <c r="I9" i="22"/>
  <c r="Q8" i="22"/>
  <c r="I8" i="22"/>
  <c r="I106" i="21"/>
  <c r="I105" i="21"/>
  <c r="F12" i="7"/>
  <c r="V95" i="9" l="1"/>
  <c r="V47" i="9"/>
  <c r="V23" i="9"/>
  <c r="V118" i="9"/>
  <c r="V94" i="9"/>
  <c r="V82" i="9"/>
  <c r="V70" i="9"/>
  <c r="V46" i="9"/>
  <c r="V34" i="9"/>
  <c r="V22" i="9"/>
  <c r="V10" i="9"/>
  <c r="H8" i="8"/>
  <c r="H11" i="8" s="1"/>
  <c r="V117" i="9"/>
  <c r="V105" i="9"/>
  <c r="V93" i="9"/>
  <c r="V81" i="9"/>
  <c r="V69" i="9"/>
  <c r="V57" i="9"/>
  <c r="V45" i="9"/>
  <c r="V33" i="9"/>
  <c r="V21" i="9"/>
  <c r="V9" i="9"/>
  <c r="V83" i="9"/>
  <c r="V11" i="9"/>
  <c r="V106" i="9"/>
  <c r="V58" i="9"/>
  <c r="H10" i="8"/>
  <c r="V116" i="9"/>
  <c r="V104" i="9"/>
  <c r="V92" i="9"/>
  <c r="V80" i="9"/>
  <c r="V68" i="9"/>
  <c r="V56" i="9"/>
  <c r="V44" i="9"/>
  <c r="V32" i="9"/>
  <c r="V20" i="9"/>
  <c r="V18" i="9"/>
  <c r="V119" i="9"/>
  <c r="V59" i="9"/>
  <c r="V79" i="9"/>
  <c r="V102" i="9"/>
  <c r="V90" i="9"/>
  <c r="V78" i="9"/>
  <c r="V66" i="9"/>
  <c r="V54" i="9"/>
  <c r="V42" i="9"/>
  <c r="V30" i="9"/>
  <c r="V113" i="9"/>
  <c r="V101" i="9"/>
  <c r="V89" i="9"/>
  <c r="V77" i="9"/>
  <c r="V65" i="9"/>
  <c r="V53" i="9"/>
  <c r="V41" i="9"/>
  <c r="V29" i="9"/>
  <c r="V17" i="9"/>
  <c r="V35" i="9"/>
  <c r="V43" i="9"/>
  <c r="V112" i="9"/>
  <c r="V88" i="9"/>
  <c r="V76" i="9"/>
  <c r="V52" i="9"/>
  <c r="V40" i="9"/>
  <c r="V28" i="9"/>
  <c r="V111" i="9"/>
  <c r="V99" i="9"/>
  <c r="V87" i="9"/>
  <c r="V75" i="9"/>
  <c r="V63" i="9"/>
  <c r="V51" i="9"/>
  <c r="V39" i="9"/>
  <c r="V27" i="9"/>
  <c r="V15" i="9"/>
  <c r="V107" i="9"/>
  <c r="V115" i="9"/>
  <c r="V91" i="9"/>
  <c r="V55" i="9"/>
  <c r="V64" i="9"/>
  <c r="V110" i="9"/>
  <c r="V98" i="9"/>
  <c r="V86" i="9"/>
  <c r="V74" i="9"/>
  <c r="V62" i="9"/>
  <c r="V50" i="9"/>
  <c r="V38" i="9"/>
  <c r="V26" i="9"/>
  <c r="V14" i="9"/>
  <c r="H9" i="8"/>
  <c r="V103" i="9"/>
  <c r="V67" i="9"/>
  <c r="V114" i="9"/>
  <c r="V100" i="9"/>
  <c r="V8" i="9"/>
  <c r="V109" i="9"/>
  <c r="V97" i="9"/>
  <c r="V85" i="9"/>
  <c r="V73" i="9"/>
  <c r="V61" i="9"/>
  <c r="V49" i="9"/>
  <c r="V37" i="9"/>
  <c r="V25" i="9"/>
  <c r="V13" i="9"/>
  <c r="F19" i="8"/>
  <c r="F23" i="8" s="1"/>
  <c r="V71" i="9"/>
  <c r="V31" i="9"/>
  <c r="V120" i="9"/>
  <c r="V108" i="9"/>
  <c r="V96" i="9"/>
  <c r="V84" i="9"/>
  <c r="V72" i="9"/>
  <c r="V60" i="9"/>
  <c r="V48" i="9"/>
  <c r="V36" i="9"/>
  <c r="V24" i="9"/>
  <c r="I71" i="22"/>
  <c r="I74" i="22" s="1"/>
  <c r="I75" i="22" s="1"/>
  <c r="Q64" i="22"/>
  <c r="Q70" i="22" s="1"/>
  <c r="Q73" i="22" s="1"/>
  <c r="I97" i="21"/>
  <c r="T121" i="9"/>
  <c r="T9" i="9"/>
  <c r="T10" i="9"/>
  <c r="T11" i="9"/>
  <c r="T12" i="9"/>
  <c r="T13" i="9"/>
  <c r="T14" i="9"/>
  <c r="T15" i="9"/>
  <c r="T16" i="9"/>
  <c r="T17" i="9"/>
  <c r="T18" i="9"/>
  <c r="T19" i="9"/>
  <c r="T20" i="9"/>
  <c r="T21" i="9"/>
  <c r="T22" i="9"/>
  <c r="T23" i="9"/>
  <c r="T24" i="9"/>
  <c r="T25" i="9"/>
  <c r="T26" i="9"/>
  <c r="T27" i="9"/>
  <c r="T28" i="9"/>
  <c r="T29" i="9"/>
  <c r="T30" i="9"/>
  <c r="T31" i="9"/>
  <c r="T32" i="9"/>
  <c r="T33" i="9"/>
  <c r="T34" i="9"/>
  <c r="T35" i="9"/>
  <c r="T36" i="9"/>
  <c r="T37" i="9"/>
  <c r="T38" i="9"/>
  <c r="T39" i="9"/>
  <c r="T40" i="9"/>
  <c r="T41" i="9"/>
  <c r="T42" i="9"/>
  <c r="T43" i="9"/>
  <c r="T44" i="9"/>
  <c r="T45" i="9"/>
  <c r="T46" i="9"/>
  <c r="T47" i="9"/>
  <c r="T48" i="9"/>
  <c r="T49" i="9"/>
  <c r="T50" i="9"/>
  <c r="T51" i="9"/>
  <c r="T52" i="9"/>
  <c r="T53" i="9"/>
  <c r="T54" i="9"/>
  <c r="T55" i="9"/>
  <c r="T56" i="9"/>
  <c r="T57" i="9"/>
  <c r="T58" i="9"/>
  <c r="T59" i="9"/>
  <c r="T60" i="9"/>
  <c r="T61" i="9"/>
  <c r="T62" i="9"/>
  <c r="T63" i="9"/>
  <c r="T64" i="9"/>
  <c r="T65" i="9"/>
  <c r="T66" i="9"/>
  <c r="T67" i="9"/>
  <c r="T68" i="9"/>
  <c r="T69" i="9"/>
  <c r="T70" i="9"/>
  <c r="T71" i="9"/>
  <c r="T72" i="9"/>
  <c r="T73" i="9"/>
  <c r="T74" i="9"/>
  <c r="T75" i="9"/>
  <c r="T76" i="9"/>
  <c r="T77" i="9"/>
  <c r="T78" i="9"/>
  <c r="T79" i="9"/>
  <c r="T80" i="9"/>
  <c r="T81" i="9"/>
  <c r="T82" i="9"/>
  <c r="T83" i="9"/>
  <c r="T84" i="9"/>
  <c r="T85" i="9"/>
  <c r="T86" i="9"/>
  <c r="T87" i="9"/>
  <c r="T88" i="9"/>
  <c r="T89" i="9"/>
  <c r="T90" i="9"/>
  <c r="T91" i="9"/>
  <c r="T92" i="9"/>
  <c r="T93" i="9"/>
  <c r="T94" i="9"/>
  <c r="T95" i="9"/>
  <c r="T96" i="9"/>
  <c r="T97" i="9"/>
  <c r="T98" i="9"/>
  <c r="T99" i="9"/>
  <c r="T100" i="9"/>
  <c r="T101" i="9"/>
  <c r="T102" i="9"/>
  <c r="T103" i="9"/>
  <c r="T104" i="9"/>
  <c r="T105" i="9"/>
  <c r="T106" i="9"/>
  <c r="T107" i="9"/>
  <c r="T108" i="9"/>
  <c r="T109" i="9"/>
  <c r="T110" i="9"/>
  <c r="T111" i="9"/>
  <c r="T112" i="9"/>
  <c r="T113" i="9"/>
  <c r="T114" i="9"/>
  <c r="T115" i="9"/>
  <c r="T116" i="9"/>
  <c r="T117" i="9"/>
  <c r="T118" i="9"/>
  <c r="T119" i="9"/>
  <c r="T120" i="9"/>
  <c r="T8" i="9"/>
  <c r="J10" i="9"/>
  <c r="J11" i="9"/>
  <c r="J12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9" i="9"/>
  <c r="J120" i="9"/>
  <c r="P121" i="9"/>
  <c r="P127" i="9" s="1"/>
  <c r="P62" i="9"/>
  <c r="D127" i="9"/>
  <c r="S80" i="15"/>
  <c r="S9" i="15"/>
  <c r="S10" i="15"/>
  <c r="S11" i="15"/>
  <c r="S12" i="15"/>
  <c r="S13" i="15"/>
  <c r="S14" i="15"/>
  <c r="S15" i="15"/>
  <c r="S16" i="15"/>
  <c r="S17" i="15"/>
  <c r="S18" i="15"/>
  <c r="S19" i="15"/>
  <c r="S20" i="15"/>
  <c r="S21" i="15"/>
  <c r="S22" i="15"/>
  <c r="S23" i="15"/>
  <c r="S24" i="15"/>
  <c r="S25" i="15"/>
  <c r="S26" i="15"/>
  <c r="S27" i="15"/>
  <c r="S28" i="15"/>
  <c r="S29" i="15"/>
  <c r="S30" i="15"/>
  <c r="S31" i="15"/>
  <c r="S32" i="15"/>
  <c r="S33" i="15"/>
  <c r="S34" i="15"/>
  <c r="S35" i="15"/>
  <c r="S36" i="15"/>
  <c r="S37" i="15"/>
  <c r="S38" i="15"/>
  <c r="S39" i="15"/>
  <c r="S40" i="15"/>
  <c r="S41" i="15"/>
  <c r="S42" i="15"/>
  <c r="S43" i="15"/>
  <c r="S44" i="15"/>
  <c r="S45" i="15"/>
  <c r="S46" i="15"/>
  <c r="S47" i="15"/>
  <c r="S48" i="15"/>
  <c r="S49" i="15"/>
  <c r="S50" i="15"/>
  <c r="S51" i="15"/>
  <c r="S52" i="15"/>
  <c r="S53" i="15"/>
  <c r="S54" i="15"/>
  <c r="S55" i="15"/>
  <c r="S56" i="15"/>
  <c r="S57" i="15"/>
  <c r="S58" i="15"/>
  <c r="S59" i="15"/>
  <c r="S60" i="15"/>
  <c r="S61" i="15"/>
  <c r="S62" i="15"/>
  <c r="S63" i="15"/>
  <c r="S64" i="15"/>
  <c r="S65" i="15"/>
  <c r="S66" i="15"/>
  <c r="S67" i="15"/>
  <c r="S68" i="15"/>
  <c r="S69" i="15"/>
  <c r="S70" i="15"/>
  <c r="S71" i="15"/>
  <c r="S72" i="15"/>
  <c r="S73" i="15"/>
  <c r="S74" i="15"/>
  <c r="S75" i="15"/>
  <c r="S76" i="15"/>
  <c r="S77" i="15"/>
  <c r="S78" i="15"/>
  <c r="S79" i="15"/>
  <c r="S8" i="15"/>
  <c r="M76" i="15"/>
  <c r="M80" i="15"/>
  <c r="N121" i="9"/>
  <c r="N127" i="9" s="1"/>
  <c r="D121" i="9"/>
  <c r="R121" i="9"/>
  <c r="R127" i="9" s="1"/>
  <c r="H121" i="9"/>
  <c r="H126" i="9" s="1"/>
  <c r="F121" i="9"/>
  <c r="H17" i="13"/>
  <c r="D17" i="13"/>
  <c r="J12" i="13"/>
  <c r="J9" i="13"/>
  <c r="J10" i="13"/>
  <c r="J11" i="13"/>
  <c r="J8" i="13"/>
  <c r="F9" i="13"/>
  <c r="F12" i="13" s="1"/>
  <c r="F10" i="13"/>
  <c r="F11" i="13"/>
  <c r="F8" i="13"/>
  <c r="H12" i="13"/>
  <c r="D12" i="13"/>
  <c r="V121" i="9" l="1"/>
  <c r="J121" i="9"/>
  <c r="Q86" i="15"/>
  <c r="Q80" i="15"/>
  <c r="M9" i="15"/>
  <c r="M10" i="15"/>
  <c r="M11" i="15"/>
  <c r="M12" i="15"/>
  <c r="M13" i="15"/>
  <c r="M14" i="15"/>
  <c r="M15" i="15"/>
  <c r="M16" i="15"/>
  <c r="M17" i="15"/>
  <c r="M18" i="15"/>
  <c r="M19" i="15"/>
  <c r="M20" i="15"/>
  <c r="M21" i="15"/>
  <c r="M22" i="15"/>
  <c r="M23" i="15"/>
  <c r="M24" i="15"/>
  <c r="M25" i="15"/>
  <c r="M26" i="15"/>
  <c r="M27" i="15"/>
  <c r="M28" i="15"/>
  <c r="M29" i="15"/>
  <c r="M30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53" i="15"/>
  <c r="M54" i="15"/>
  <c r="M55" i="15"/>
  <c r="M56" i="15"/>
  <c r="M57" i="15"/>
  <c r="M58" i="15"/>
  <c r="M59" i="15"/>
  <c r="M60" i="15"/>
  <c r="M61" i="15"/>
  <c r="M62" i="15"/>
  <c r="M63" i="15"/>
  <c r="M64" i="15"/>
  <c r="M65" i="15"/>
  <c r="M66" i="15"/>
  <c r="M67" i="15"/>
  <c r="M68" i="15"/>
  <c r="M69" i="15"/>
  <c r="M70" i="15"/>
  <c r="M71" i="15"/>
  <c r="M72" i="15"/>
  <c r="M73" i="15"/>
  <c r="M74" i="15"/>
  <c r="M75" i="15"/>
  <c r="M77" i="15"/>
  <c r="M78" i="15"/>
  <c r="M79" i="15"/>
  <c r="M8" i="15"/>
  <c r="O80" i="15"/>
  <c r="O86" i="15" s="1"/>
  <c r="K80" i="15"/>
  <c r="K86" i="15" s="1"/>
  <c r="I80" i="15"/>
  <c r="K18" i="18"/>
  <c r="C18" i="18"/>
  <c r="I18" i="18"/>
  <c r="M9" i="18"/>
  <c r="M10" i="18"/>
  <c r="M11" i="18"/>
  <c r="M12" i="18" s="1"/>
  <c r="M8" i="18"/>
  <c r="G9" i="18"/>
  <c r="G10" i="18"/>
  <c r="G11" i="18"/>
  <c r="G8" i="18"/>
  <c r="K12" i="18"/>
  <c r="I12" i="18"/>
  <c r="E12" i="18"/>
  <c r="C12" i="18"/>
  <c r="G97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8" i="21"/>
  <c r="I29" i="21"/>
  <c r="I30" i="21"/>
  <c r="I31" i="21"/>
  <c r="I32" i="21"/>
  <c r="I33" i="21"/>
  <c r="I34" i="21"/>
  <c r="I35" i="21"/>
  <c r="I36" i="21"/>
  <c r="I37" i="21"/>
  <c r="I38" i="21"/>
  <c r="I39" i="21"/>
  <c r="I40" i="21"/>
  <c r="I41" i="21"/>
  <c r="I42" i="21"/>
  <c r="I43" i="21"/>
  <c r="I44" i="21"/>
  <c r="I45" i="21"/>
  <c r="I46" i="21"/>
  <c r="I47" i="21"/>
  <c r="I48" i="21"/>
  <c r="I49" i="21"/>
  <c r="I50" i="21"/>
  <c r="I51" i="21"/>
  <c r="I52" i="21"/>
  <c r="I53" i="21"/>
  <c r="I54" i="21"/>
  <c r="I55" i="21"/>
  <c r="I56" i="21"/>
  <c r="I57" i="21"/>
  <c r="I58" i="21"/>
  <c r="I59" i="21"/>
  <c r="I60" i="21"/>
  <c r="I61" i="21"/>
  <c r="I62" i="21"/>
  <c r="I63" i="21"/>
  <c r="I64" i="21"/>
  <c r="I65" i="21"/>
  <c r="I66" i="21"/>
  <c r="I67" i="21"/>
  <c r="I68" i="21"/>
  <c r="I69" i="21"/>
  <c r="I70" i="21"/>
  <c r="I71" i="21"/>
  <c r="I72" i="21"/>
  <c r="I73" i="21"/>
  <c r="I74" i="21"/>
  <c r="I75" i="21"/>
  <c r="I76" i="21"/>
  <c r="I77" i="21"/>
  <c r="I78" i="21"/>
  <c r="I79" i="21"/>
  <c r="I80" i="21"/>
  <c r="I81" i="21"/>
  <c r="I82" i="21"/>
  <c r="I83" i="21"/>
  <c r="I84" i="21"/>
  <c r="I85" i="21"/>
  <c r="I86" i="21"/>
  <c r="I87" i="21"/>
  <c r="I88" i="21"/>
  <c r="I89" i="21"/>
  <c r="I90" i="21"/>
  <c r="I91" i="21"/>
  <c r="I92" i="21"/>
  <c r="I93" i="21"/>
  <c r="I94" i="21"/>
  <c r="I95" i="21"/>
  <c r="I96" i="21"/>
  <c r="I8" i="21"/>
  <c r="Q9" i="21"/>
  <c r="Q10" i="21"/>
  <c r="Q11" i="21"/>
  <c r="Q12" i="21"/>
  <c r="Q13" i="21"/>
  <c r="Q14" i="21"/>
  <c r="Q15" i="21"/>
  <c r="Q16" i="21"/>
  <c r="Q17" i="21"/>
  <c r="Q18" i="21"/>
  <c r="Q19" i="21"/>
  <c r="Q20" i="21"/>
  <c r="Q21" i="21"/>
  <c r="Q22" i="21"/>
  <c r="Q23" i="21"/>
  <c r="Q24" i="21"/>
  <c r="Q25" i="21"/>
  <c r="Q26" i="21"/>
  <c r="Q27" i="21"/>
  <c r="Q28" i="21"/>
  <c r="Q29" i="21"/>
  <c r="Q30" i="21"/>
  <c r="Q31" i="21"/>
  <c r="Q32" i="21"/>
  <c r="Q33" i="21"/>
  <c r="Q34" i="21"/>
  <c r="Q35" i="21"/>
  <c r="Q36" i="21"/>
  <c r="Q37" i="21"/>
  <c r="Q38" i="21"/>
  <c r="Q39" i="21"/>
  <c r="Q40" i="21"/>
  <c r="Q41" i="21"/>
  <c r="Q42" i="21"/>
  <c r="Q43" i="21"/>
  <c r="Q44" i="21"/>
  <c r="Q45" i="21"/>
  <c r="Q46" i="21"/>
  <c r="Q47" i="21"/>
  <c r="Q48" i="21"/>
  <c r="Q49" i="21"/>
  <c r="Q50" i="21"/>
  <c r="Q51" i="21"/>
  <c r="Q52" i="21"/>
  <c r="Q53" i="21"/>
  <c r="Q54" i="21"/>
  <c r="Q55" i="21"/>
  <c r="Q56" i="21"/>
  <c r="Q57" i="21"/>
  <c r="Q58" i="21"/>
  <c r="Q59" i="21"/>
  <c r="Q60" i="21"/>
  <c r="Q61" i="21"/>
  <c r="Q62" i="21"/>
  <c r="Q63" i="21"/>
  <c r="Q64" i="21"/>
  <c r="Q65" i="21"/>
  <c r="Q66" i="21"/>
  <c r="Q67" i="21"/>
  <c r="Q68" i="21"/>
  <c r="Q69" i="21"/>
  <c r="Q70" i="21"/>
  <c r="Q71" i="21"/>
  <c r="Q72" i="21"/>
  <c r="Q73" i="21"/>
  <c r="Q74" i="21"/>
  <c r="Q75" i="21"/>
  <c r="Q76" i="21"/>
  <c r="Q77" i="21"/>
  <c r="Q78" i="21"/>
  <c r="Q79" i="21"/>
  <c r="Q80" i="21"/>
  <c r="Q81" i="21"/>
  <c r="Q82" i="21"/>
  <c r="Q83" i="21"/>
  <c r="Q84" i="21"/>
  <c r="Q85" i="21"/>
  <c r="Q86" i="21"/>
  <c r="Q87" i="21"/>
  <c r="Q88" i="21"/>
  <c r="Q89" i="21"/>
  <c r="Q90" i="21"/>
  <c r="Q91" i="21"/>
  <c r="Q92" i="21"/>
  <c r="Q93" i="21"/>
  <c r="Q94" i="21"/>
  <c r="Q95" i="21"/>
  <c r="Q96" i="21"/>
  <c r="Q8" i="21"/>
  <c r="Q104" i="21"/>
  <c r="E97" i="21"/>
  <c r="M97" i="21"/>
  <c r="O97" i="21"/>
  <c r="J11" i="7"/>
  <c r="L11" i="7" s="1"/>
  <c r="J10" i="7"/>
  <c r="L10" i="7" s="1"/>
  <c r="J9" i="7"/>
  <c r="L9" i="7" s="1"/>
  <c r="J8" i="7"/>
  <c r="L8" i="7" s="1"/>
  <c r="H12" i="7"/>
  <c r="D18" i="7"/>
  <c r="H18" i="7"/>
  <c r="F18" i="7"/>
  <c r="D12" i="7"/>
  <c r="G107" i="2"/>
  <c r="I107" i="2"/>
  <c r="M107" i="2"/>
  <c r="M113" i="2" s="1"/>
  <c r="Q107" i="2"/>
  <c r="Q113" i="2" s="1"/>
  <c r="W107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AA22" i="2"/>
  <c r="AA23" i="2"/>
  <c r="AA24" i="2"/>
  <c r="AA25" i="2"/>
  <c r="AA26" i="2"/>
  <c r="AA27" i="2"/>
  <c r="AA28" i="2"/>
  <c r="AA29" i="2"/>
  <c r="AA30" i="2"/>
  <c r="AA31" i="2"/>
  <c r="AA32" i="2"/>
  <c r="AA33" i="2"/>
  <c r="AA35" i="2"/>
  <c r="AA36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59" i="2"/>
  <c r="AA60" i="2"/>
  <c r="AA61" i="2"/>
  <c r="AA62" i="2"/>
  <c r="AA63" i="2"/>
  <c r="AA64" i="2"/>
  <c r="AA65" i="2"/>
  <c r="AA66" i="2"/>
  <c r="AA67" i="2"/>
  <c r="AA68" i="2"/>
  <c r="AA69" i="2"/>
  <c r="AA70" i="2"/>
  <c r="AA71" i="2"/>
  <c r="AA72" i="2"/>
  <c r="AA73" i="2"/>
  <c r="AA74" i="2"/>
  <c r="AA75" i="2"/>
  <c r="AA76" i="2"/>
  <c r="AA77" i="2"/>
  <c r="AA78" i="2"/>
  <c r="AA79" i="2"/>
  <c r="AA80" i="2"/>
  <c r="AA81" i="2"/>
  <c r="AA82" i="2"/>
  <c r="AA83" i="2"/>
  <c r="AA84" i="2"/>
  <c r="AA85" i="2"/>
  <c r="AA86" i="2"/>
  <c r="AA87" i="2"/>
  <c r="AA88" i="2"/>
  <c r="AA89" i="2"/>
  <c r="AA90" i="2"/>
  <c r="AA91" i="2"/>
  <c r="AA92" i="2"/>
  <c r="AA93" i="2"/>
  <c r="AA94" i="2"/>
  <c r="AA95" i="2"/>
  <c r="AA96" i="2"/>
  <c r="AA97" i="2"/>
  <c r="AA98" i="2"/>
  <c r="AA99" i="2"/>
  <c r="AA100" i="2"/>
  <c r="AA101" i="2"/>
  <c r="AA102" i="2"/>
  <c r="AA103" i="2"/>
  <c r="AA104" i="2"/>
  <c r="AA105" i="2"/>
  <c r="AA106" i="2"/>
  <c r="AA9" i="2"/>
  <c r="W114" i="2"/>
  <c r="Y34" i="2"/>
  <c r="Y107" i="2" s="1"/>
  <c r="Y115" i="2" s="1"/>
  <c r="I115" i="2"/>
  <c r="G115" i="2"/>
  <c r="J12" i="7" l="1"/>
  <c r="J18" i="7" s="1"/>
  <c r="G12" i="18"/>
  <c r="Q97" i="21"/>
  <c r="Q105" i="21" s="1"/>
  <c r="L12" i="7"/>
  <c r="AA34" i="2"/>
  <c r="AA107" i="2" s="1"/>
  <c r="W115" i="2"/>
</calcChain>
</file>

<file path=xl/sharedStrings.xml><?xml version="1.0" encoding="utf-8"?>
<sst xmlns="http://schemas.openxmlformats.org/spreadsheetml/2006/main" count="666" uniqueCount="228">
  <si>
    <t>صندوق سرمایه‌گذاری مشترک بانک اقتصاد نوین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</si>
  <si>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</si>
  <si>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</si>
  <si>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</si>
  <si>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</si>
  <si>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</si>
  <si>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</si>
  <si>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</si>
  <si>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</si>
  <si>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</si>
  <si>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</si>
  <si>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</si>
  <si>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</si>
  <si>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</si>
  <si>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</si>
  <si>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</si>
  <si>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</si>
  <si>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</si>
  <si>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آریان کیمیا تک</t>
  </si>
  <si>
    <t>اقتصادی و خودکفایی آزادگان</t>
  </si>
  <si>
    <t>ایران‌ خودرو</t>
  </si>
  <si>
    <t>ایران‌یاساتایرورابر</t>
  </si>
  <si>
    <t>بانک  پاسارگاد</t>
  </si>
  <si>
    <t>بانک سامان</t>
  </si>
  <si>
    <t>بانک سینا</t>
  </si>
  <si>
    <t>بانک صادرات ایران</t>
  </si>
  <si>
    <t>بانک ملت</t>
  </si>
  <si>
    <t>بانک‌اقتصادنوین‌</t>
  </si>
  <si>
    <t>بیمه اتکایی ایران معین</t>
  </si>
  <si>
    <t>بیمه دانا</t>
  </si>
  <si>
    <t>پارس‌ مینو</t>
  </si>
  <si>
    <t>پالایش نفت اصفهان</t>
  </si>
  <si>
    <t>پالایش نفت بندرعباس</t>
  </si>
  <si>
    <t>پالایش نفت شیراز</t>
  </si>
  <si>
    <t>پاکدیس</t>
  </si>
  <si>
    <t>پتروشیمی پارس</t>
  </si>
  <si>
    <t>پتروشیمی خراسان</t>
  </si>
  <si>
    <t>پتروشیمی‌شیراز</t>
  </si>
  <si>
    <t>پخش البرز</t>
  </si>
  <si>
    <t>پخش هجرت</t>
  </si>
  <si>
    <t>پدیده شیمی قرن</t>
  </si>
  <si>
    <t>پویا</t>
  </si>
  <si>
    <t>پویا زرکان آق دره</t>
  </si>
  <si>
    <t>تامین سرمایه نوین</t>
  </si>
  <si>
    <t>تایدواترخاورمیانه</t>
  </si>
  <si>
    <t>توزیع دارو پخش</t>
  </si>
  <si>
    <t>تولید انرژی برق شمس پاسارگاد</t>
  </si>
  <si>
    <t>تولیدمواداولیه‌داروپخش‌</t>
  </si>
  <si>
    <t>تولیدی برنا باطری</t>
  </si>
  <si>
    <t>تولیدی کوچین</t>
  </si>
  <si>
    <t>چینی ایران</t>
  </si>
  <si>
    <t>ح . سیمان‌هرمزگان‌</t>
  </si>
  <si>
    <t>ح.فرآورده های دامی ولبنی دالاهو</t>
  </si>
  <si>
    <t>داروسازی‌ جابرابن‌حیان‌</t>
  </si>
  <si>
    <t>داروسازی‌ سینا</t>
  </si>
  <si>
    <t>دارویی و نهاده های زاگرس دارو</t>
  </si>
  <si>
    <t>دامداری تلیسه نمونه</t>
  </si>
  <si>
    <t>رهیاب پیام گستران</t>
  </si>
  <si>
    <t>زرین ذرت شاهرود</t>
  </si>
  <si>
    <t>س. و توسعه صنایع لاستیک</t>
  </si>
  <si>
    <t>سرمایه گذاری دارویی تامین</t>
  </si>
  <si>
    <t>سرمایه‌گذاری‌صندوق‌بازنشستگی‌</t>
  </si>
  <si>
    <t>سرمایه‌گذاری‌نیرو</t>
  </si>
  <si>
    <t>سیمان ساوه</t>
  </si>
  <si>
    <t>سیمان فارس نو</t>
  </si>
  <si>
    <t>سیمان فارس و خوزستان</t>
  </si>
  <si>
    <t>سیمان‌ تهران‌</t>
  </si>
  <si>
    <t>سیمان‌ شرق‌</t>
  </si>
  <si>
    <t>سیمان‌ صوفیان‌</t>
  </si>
  <si>
    <t>سیمان‌ قائن‌</t>
  </si>
  <si>
    <t>سیمان‌سپاهان‌</t>
  </si>
  <si>
    <t>سیمان‌شاهرود</t>
  </si>
  <si>
    <t>سیمان‌مازندران‌</t>
  </si>
  <si>
    <t>سیمان‌هرمزگان‌</t>
  </si>
  <si>
    <t>شرکت آهن و فولاد ارفع</t>
  </si>
  <si>
    <t>شرکت صنایع غذایی مینو شرق</t>
  </si>
  <si>
    <t>صبا فولاد خلیج فارس</t>
  </si>
  <si>
    <t>صنایع پتروشیمی کرمانشاه</t>
  </si>
  <si>
    <t>صنایع غذایی رضوی</t>
  </si>
  <si>
    <t>صنعتی‌ بهشهر</t>
  </si>
  <si>
    <t>فرآورده های دامی ولبنی دالاهو</t>
  </si>
  <si>
    <t>فولاد مبارکه اصفهان</t>
  </si>
  <si>
    <t>فولاد کاوه جنوب کیش</t>
  </si>
  <si>
    <t>قاسم ایران</t>
  </si>
  <si>
    <t>قند لرستان‌</t>
  </si>
  <si>
    <t>گروه صنعتی درپاد تبریز</t>
  </si>
  <si>
    <t>گروه مالی نماد غدیر(سهامی عام)</t>
  </si>
  <si>
    <t>گروه مپنا (سهامی عام)</t>
  </si>
  <si>
    <t>گسترش نفت و گاز پارسیان</t>
  </si>
  <si>
    <t>لابراتوارداروسازی‌  دکترعبیدی‌</t>
  </si>
  <si>
    <t>مجتمع کاشی و سنگ پرسپولیس یزد</t>
  </si>
  <si>
    <t>مخابرات ایران</t>
  </si>
  <si>
    <t>ملی‌ صنایع‌ مس‌ ایران‌</t>
  </si>
  <si>
    <t>مولد نیروگاهی تجارت فارس</t>
  </si>
  <si>
    <t>نفت سپاهان</t>
  </si>
  <si>
    <t>نفت‌ بهران‌</t>
  </si>
  <si>
    <t>نفت‌ پارس‌</t>
  </si>
  <si>
    <t>نیان باتری خاوران</t>
  </si>
  <si>
    <t>نیروکلر</t>
  </si>
  <si>
    <t>هامون نایزه</t>
  </si>
  <si>
    <t>کارخانجات‌داروپخش‌</t>
  </si>
  <si>
    <t>کاشی‌ وسرامیک‌ حافظ‌</t>
  </si>
  <si>
    <t>کشت و دام قیام اصفهان</t>
  </si>
  <si>
    <t>کشت و صنعت شهداب ناب خراسان</t>
  </si>
  <si>
    <t>کشت و صنعت شیفته آرای شرق</t>
  </si>
  <si>
    <t>کشت وصنعت و دامپروری پگاه فارس</t>
  </si>
  <si>
    <t>کلر پارس</t>
  </si>
  <si>
    <t>کولان سل</t>
  </si>
  <si>
    <t>کویر تایر</t>
  </si>
  <si>
    <t>توسعه مولد نیروگاهی جهرم</t>
  </si>
  <si>
    <t>رایان هم افزا</t>
  </si>
  <si>
    <t>البرزدارو</t>
  </si>
  <si>
    <t>پتروشیمی غدیر</t>
  </si>
  <si>
    <t>س. نفت و گاز و پتروشیمی تأمین</t>
  </si>
  <si>
    <t>آلومینیوم‌ایران‌</t>
  </si>
  <si>
    <t>کشت و دامداری فکا</t>
  </si>
  <si>
    <t>-4-1</t>
  </si>
  <si>
    <t>سرمایه‌گذاری در  سپرده‌ بانکی</t>
  </si>
  <si>
    <t>مبلغ</t>
  </si>
  <si>
    <t>افزایش</t>
  </si>
  <si>
    <t>کاهش</t>
  </si>
  <si>
    <t>صورت وضعیت درآمدها</t>
  </si>
  <si>
    <t>-2</t>
  </si>
  <si>
    <t>درآمد حاصل از سرمایه گذاری ها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</si>
  <si>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</si>
  <si>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</si>
  <si>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</si>
  <si>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</si>
  <si>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</si>
  <si>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2-2</t>
  </si>
  <si>
    <t>3-2</t>
  </si>
  <si>
    <t>درآمد حاصل از سرمایه گذاری در سپرده بانکی و گواهی سپرده</t>
  </si>
  <si>
    <t>سایر درآمدها</t>
  </si>
  <si>
    <t>-1-2</t>
  </si>
  <si>
    <t>درآمد حاصل از سرمایه­گذاری در سهام و حق تقدم سهام</t>
  </si>
  <si>
    <t>طی ماه</t>
  </si>
  <si>
    <t>از ابتدای سال مالی</t>
  </si>
  <si>
    <t>درآمد سود سهام</t>
  </si>
  <si>
    <t>درآمد تغییر ارزش</t>
  </si>
  <si>
    <t>درآمد فروش</t>
  </si>
  <si>
    <t>توسعه نیشکر و  صنایع جانبی</t>
  </si>
  <si>
    <t>کیمیا کالای رازی</t>
  </si>
  <si>
    <t>سرمایه‌ گذاری‌ آتیه‌ دماوند</t>
  </si>
  <si>
    <t>ایمن خودرو شرق</t>
  </si>
  <si>
    <t>سیمان ممتازان کرمان</t>
  </si>
  <si>
    <t>پتروشیمی اروند</t>
  </si>
  <si>
    <t>توسعه معادن وص.معدنی خاورمیانه</t>
  </si>
  <si>
    <t>پالایش نفت تهران</t>
  </si>
  <si>
    <t>پتروشیمی پردیس</t>
  </si>
  <si>
    <t>مدیریت نیروگاهی ایرانیان مپنا</t>
  </si>
  <si>
    <t>نفت ایرانول</t>
  </si>
  <si>
    <t>گروه مالی مهرگان تامین پارس</t>
  </si>
  <si>
    <t>سرمایه‌گذاری‌غدیر(هلدینگ‌</t>
  </si>
  <si>
    <t>دارویی‌ لقمان‌</t>
  </si>
  <si>
    <t>اخشان خراسان</t>
  </si>
  <si>
    <t>درآمد حاصل از سرمایه­گذاری در سپرده بانکی و گواهی سپرده</t>
  </si>
  <si>
    <t>سود سپرده بانکی و گواهی سپرده</t>
  </si>
  <si>
    <t>درصد سود به میانگین سپرده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</si>
  <si>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</si>
  <si>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</si>
  <si>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</si>
  <si>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</si>
  <si>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</si>
  <si>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</si>
  <si>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</si>
  <si>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</si>
  <si>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1405/05/05</t>
  </si>
  <si>
    <t>1405/04/29</t>
  </si>
  <si>
    <t>1405/04/23</t>
  </si>
  <si>
    <t>1405/04/30</t>
  </si>
  <si>
    <t>1405/03/13</t>
  </si>
  <si>
    <t>1405/03/27</t>
  </si>
  <si>
    <t>1405/03/31</t>
  </si>
  <si>
    <t>1405/04/16</t>
  </si>
  <si>
    <t>1405/05/11</t>
  </si>
  <si>
    <t>1404/11/20</t>
  </si>
  <si>
    <t>1404/11/25</t>
  </si>
  <si>
    <t>1404/12/17</t>
  </si>
  <si>
    <t>1405/05/28</t>
  </si>
  <si>
    <t>1404/11/21</t>
  </si>
  <si>
    <t>1405/03/03</t>
  </si>
  <si>
    <t>1405/03/23</t>
  </si>
  <si>
    <t>1405/03/30</t>
  </si>
  <si>
    <t>1405/03/19</t>
  </si>
  <si>
    <t>1405/03/18</t>
  </si>
  <si>
    <t>1405/05/18</t>
  </si>
  <si>
    <t>1404/10/23</t>
  </si>
  <si>
    <t>1405/04/17</t>
  </si>
  <si>
    <t>1405/04/09</t>
  </si>
  <si>
    <t>1405/01/31</t>
  </si>
  <si>
    <t>1405/04/10</t>
  </si>
  <si>
    <t>1405/04/25</t>
  </si>
  <si>
    <t>1405/04/24</t>
  </si>
  <si>
    <t>1405/03/05</t>
  </si>
  <si>
    <t>1405/04/06</t>
  </si>
  <si>
    <t>1405/04/07</t>
  </si>
  <si>
    <t>1404/11/28</t>
  </si>
  <si>
    <t>1405/03/16</t>
  </si>
  <si>
    <t>1405/01/27</t>
  </si>
  <si>
    <t>1405/04/20</t>
  </si>
  <si>
    <t>1405/04/27</t>
  </si>
  <si>
    <t>1405/04/22</t>
  </si>
  <si>
    <t>1405/01/30</t>
  </si>
  <si>
    <t>1405/02/02</t>
  </si>
  <si>
    <t>1405/04/21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</si>
  <si>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</si>
  <si>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</si>
  <si>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</si>
  <si>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</si>
  <si>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</si>
  <si>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</si>
  <si>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</si>
  <si>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</si>
  <si>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</si>
  <si>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 به تاریخ 1405/05/31</t>
  </si>
  <si>
    <t>بانک اقتصاد نوین</t>
  </si>
  <si>
    <t>بانک خاورمیانه</t>
  </si>
  <si>
    <t>بانک تجارت</t>
  </si>
  <si>
    <t>بانک صادرات</t>
  </si>
  <si>
    <t>بانک پاسارگاد</t>
  </si>
  <si>
    <t>اقتصاد نوین</t>
  </si>
  <si>
    <t>خاورمیانه</t>
  </si>
  <si>
    <t>تجارت</t>
  </si>
  <si>
    <t>صادرات</t>
  </si>
  <si>
    <t>تنزیل سود سهام</t>
  </si>
  <si>
    <t>تنزیل سود بانک</t>
  </si>
  <si>
    <t>-2-2</t>
  </si>
  <si>
    <t>-3-2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</si>
</sst>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_);[Red]\(#,##0.00\)%"/>
    <numFmt numFmtId="166" formatCode="0.0%"/>
  </numFmts>
  <fonts count="10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25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7" fillId="0" borderId="0" xfId="0" applyFont="1" applyAlignment="1">
      <alignment horizontal="left"/>
    </xf>
    <xf numFmtId="3" fontId="4" fillId="0" borderId="5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3" fontId="5" fillId="0" borderId="0" xfId="0" applyNumberFormat="1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left"/>
    </xf>
    <xf numFmtId="10" fontId="5" fillId="0" borderId="0" xfId="2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/>
    </xf>
    <xf numFmtId="38" fontId="0" fillId="0" borderId="0" xfId="0" applyNumberFormat="1" applyAlignment="1">
      <alignment horizontal="left"/>
    </xf>
    <xf numFmtId="38" fontId="5" fillId="0" borderId="2" xfId="0" applyNumberFormat="1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center"/>
    </xf>
    <xf numFmtId="38" fontId="5" fillId="0" borderId="0" xfId="0" applyNumberFormat="1" applyFont="1" applyFill="1" applyAlignment="1">
      <alignment horizontal="center" vertical="top"/>
    </xf>
    <xf numFmtId="38" fontId="0" fillId="0" borderId="0" xfId="0" applyNumberFormat="1" applyAlignment="1">
      <alignment horizontal="center"/>
    </xf>
    <xf numFmtId="38" fontId="5" fillId="0" borderId="4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Border="1" applyAlignment="1">
      <alignment horizontal="center" vertical="center"/>
    </xf>
    <xf numFmtId="38" fontId="5" fillId="0" borderId="4" xfId="0" applyNumberFormat="1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  <xf numFmtId="38" fontId="7" fillId="0" borderId="0" xfId="0" applyNumberFormat="1" applyFont="1" applyAlignment="1">
      <alignment horizontal="left"/>
    </xf>
    <xf numFmtId="38" fontId="4" fillId="0" borderId="0" xfId="0" applyNumberFormat="1" applyFont="1" applyFill="1" applyBorder="1" applyAlignment="1">
      <alignment horizontal="center" vertical="top"/>
    </xf>
    <xf numFmtId="38" fontId="4" fillId="0" borderId="5" xfId="0" applyNumberFormat="1" applyFont="1" applyFill="1" applyBorder="1" applyAlignment="1">
      <alignment horizontal="right" vertical="top"/>
    </xf>
    <xf numFmtId="38" fontId="4" fillId="0" borderId="0" xfId="0" applyNumberFormat="1" applyFont="1" applyFill="1" applyBorder="1" applyAlignment="1">
      <alignment horizontal="center" vertical="center"/>
    </xf>
    <xf numFmtId="38" fontId="4" fillId="0" borderId="5" xfId="0" applyNumberFormat="1" applyFont="1" applyFill="1" applyBorder="1" applyAlignment="1">
      <alignment horizontal="center" vertical="top"/>
    </xf>
    <xf numFmtId="10" fontId="4" fillId="0" borderId="7" xfId="2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right" vertical="center"/>
    </xf>
    <xf numFmtId="3" fontId="5" fillId="0" borderId="0" xfId="0" applyNumberFormat="1" applyFont="1" applyFill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10" fontId="5" fillId="0" borderId="0" xfId="0" applyNumberFormat="1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9" fontId="4" fillId="0" borderId="7" xfId="2" applyFont="1" applyFill="1" applyBorder="1" applyAlignment="1">
      <alignment horizontal="center" vertical="top"/>
    </xf>
    <xf numFmtId="3" fontId="9" fillId="0" borderId="0" xfId="0" applyNumberFormat="1" applyFont="1" applyAlignment="1">
      <alignment horizontal="left"/>
    </xf>
    <xf numFmtId="3" fontId="5" fillId="0" borderId="0" xfId="0" applyNumberFormat="1" applyFont="1" applyFill="1" applyBorder="1" applyAlignment="1">
      <alignment horizontal="right" vertical="top"/>
    </xf>
    <xf numFmtId="3" fontId="4" fillId="0" borderId="7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top"/>
    </xf>
    <xf numFmtId="3" fontId="5" fillId="0" borderId="0" xfId="0" applyNumberFormat="1" applyFont="1" applyFill="1" applyBorder="1" applyAlignment="1">
      <alignment horizontal="center" vertical="top"/>
    </xf>
    <xf numFmtId="3" fontId="4" fillId="0" borderId="0" xfId="0" applyNumberFormat="1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center"/>
    </xf>
    <xf numFmtId="0" fontId="0" fillId="0" borderId="0" xfId="0" applyFill="1" applyAlignment="1">
      <alignment horizontal="left"/>
    </xf>
    <xf numFmtId="3" fontId="5" fillId="0" borderId="4" xfId="0" applyNumberFormat="1" applyFont="1" applyFill="1" applyBorder="1" applyAlignment="1">
      <alignment horizontal="center" vertical="top"/>
    </xf>
    <xf numFmtId="3" fontId="4" fillId="0" borderId="5" xfId="0" applyNumberFormat="1" applyFont="1" applyFill="1" applyBorder="1" applyAlignment="1">
      <alignment horizontal="center" vertical="top"/>
    </xf>
    <xf numFmtId="38" fontId="5" fillId="0" borderId="0" xfId="0" applyNumberFormat="1" applyFont="1" applyFill="1" applyBorder="1" applyAlignment="1">
      <alignment horizontal="right" vertical="top"/>
    </xf>
    <xf numFmtId="38" fontId="4" fillId="0" borderId="7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horizontal="center" vertical="top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right"/>
    </xf>
    <xf numFmtId="3" fontId="4" fillId="0" borderId="7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center"/>
    </xf>
    <xf numFmtId="38" fontId="0" fillId="0" borderId="0" xfId="0" applyNumberFormat="1" applyFill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top"/>
    </xf>
    <xf numFmtId="38" fontId="5" fillId="0" borderId="2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38" fontId="5" fillId="0" borderId="0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38" fontId="5" fillId="0" borderId="0" xfId="0" applyNumberFormat="1" applyFont="1" applyFill="1" applyBorder="1" applyAlignment="1">
      <alignment horizontal="right" vertical="top"/>
    </xf>
    <xf numFmtId="3" fontId="4" fillId="0" borderId="7" xfId="0" applyNumberFormat="1" applyFont="1" applyFill="1" applyBorder="1" applyAlignment="1">
      <alignment horizontal="right" vertical="top"/>
    </xf>
    <xf numFmtId="0" fontId="9" fillId="0" borderId="0" xfId="0" applyFont="1" applyAlignment="1">
      <alignment horizontal="left"/>
    </xf>
    <xf numFmtId="164" fontId="9" fillId="0" borderId="0" xfId="1" applyNumberFormat="1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9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right"/>
    </xf>
    <xf numFmtId="164" fontId="0" fillId="0" borderId="0" xfId="1" applyNumberFormat="1" applyFont="1" applyFill="1" applyAlignment="1">
      <alignment horizontal="left"/>
    </xf>
    <xf numFmtId="164" fontId="0" fillId="0" borderId="0" xfId="0" applyNumberFormat="1" applyAlignment="1">
      <alignment horizontal="left"/>
    </xf>
    <xf numFmtId="164" fontId="7" fillId="0" borderId="0" xfId="1" applyNumberFormat="1" applyFont="1" applyAlignment="1">
      <alignment horizontal="left"/>
    </xf>
    <xf numFmtId="38" fontId="0" fillId="0" borderId="0" xfId="0" applyNumberFormat="1" applyFill="1" applyAlignment="1">
      <alignment horizontal="center"/>
    </xf>
    <xf numFmtId="49" fontId="3" fillId="0" borderId="0" xfId="0" applyNumberFormat="1" applyFont="1" applyFill="1" applyAlignment="1">
      <alignment horizontal="right" vertical="center"/>
    </xf>
    <xf numFmtId="49" fontId="5" fillId="0" borderId="0" xfId="0" applyNumberFormat="1" applyFont="1" applyFill="1" applyAlignment="1">
      <alignment horizontal="center" vertical="top"/>
    </xf>
    <xf numFmtId="49" fontId="5" fillId="0" borderId="0" xfId="0" applyNumberFormat="1" applyFont="1" applyFill="1" applyBorder="1" applyAlignment="1">
      <alignment horizontal="center" vertical="top"/>
    </xf>
    <xf numFmtId="165" fontId="5" fillId="0" borderId="0" xfId="2" applyNumberFormat="1" applyFont="1" applyFill="1" applyBorder="1" applyAlignment="1">
      <alignment horizontal="center" vertical="top"/>
    </xf>
    <xf numFmtId="10" fontId="4" fillId="0" borderId="8" xfId="2" applyNumberFormat="1" applyFont="1" applyFill="1" applyBorder="1" applyAlignment="1">
      <alignment horizontal="center" vertical="center"/>
    </xf>
    <xf numFmtId="10" fontId="0" fillId="0" borderId="0" xfId="2" applyNumberFormat="1" applyFont="1" applyAlignment="1">
      <alignment horizontal="center"/>
    </xf>
    <xf numFmtId="10" fontId="9" fillId="0" borderId="0" xfId="2" applyNumberFormat="1" applyFont="1" applyAlignment="1">
      <alignment horizontal="center"/>
    </xf>
    <xf numFmtId="38" fontId="9" fillId="0" borderId="0" xfId="0" applyNumberFormat="1" applyFont="1" applyAlignment="1">
      <alignment horizontal="left"/>
    </xf>
    <xf numFmtId="0" fontId="9" fillId="0" borderId="0" xfId="0" applyFont="1" applyBorder="1" applyAlignment="1">
      <alignment horizontal="left"/>
    </xf>
    <xf numFmtId="166" fontId="5" fillId="0" borderId="0" xfId="2" applyNumberFormat="1" applyFont="1" applyFill="1" applyBorder="1" applyAlignment="1">
      <alignment horizontal="center" vertical="top"/>
    </xf>
    <xf numFmtId="9" fontId="5" fillId="0" borderId="0" xfId="2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 vertical="top"/>
    </xf>
    <xf numFmtId="38" fontId="5" fillId="0" borderId="0" xfId="0" applyNumberFormat="1" applyFont="1" applyFill="1" applyAlignment="1">
      <alignment horizontal="center" vertical="top"/>
    </xf>
    <xf numFmtId="0" fontId="5" fillId="0" borderId="0" xfId="0" applyFont="1" applyFill="1" applyBorder="1" applyAlignment="1">
      <alignment horizontal="right" vertical="top"/>
    </xf>
    <xf numFmtId="38" fontId="5" fillId="0" borderId="0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8" fontId="5" fillId="0" borderId="2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38" fontId="5" fillId="0" borderId="0" xfId="0" applyNumberFormat="1" applyFont="1" applyFill="1" applyBorder="1" applyAlignment="1">
      <alignment horizontal="right" vertical="top"/>
    </xf>
    <xf numFmtId="3" fontId="4" fillId="0" borderId="7" xfId="0" applyNumberFormat="1" applyFont="1" applyFill="1" applyBorder="1" applyAlignment="1">
      <alignment horizontal="right" vertical="top"/>
    </xf>
    <xf numFmtId="38" fontId="4" fillId="0" borderId="7" xfId="0" applyNumberFormat="1" applyFont="1" applyFill="1" applyBorder="1" applyAlignment="1">
      <alignment horizontal="right"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666750</xdr:colOff>
      <xdr:row>4</xdr:row>
      <xdr:rowOff>628650</xdr:rowOff>
    </xdr:from>
    <xdr:to>
      <xdr:col>1</xdr:col>
      <xdr:colOff>2294523</xdr:colOff>
      <xdr:row>5</xdr:row>
      <xdr:rowOff>779674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14083-91A9-4537-A0FC-9440C1B9D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1697427" y="1628775"/>
          <a:ext cx="1627773" cy="1713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rightToLeft="1" tabSelected="1" workbookViewId="0">
      <selection activeCell="A7" sqref="A7"/>
    </sheetView>
  </sheetViews>
  <sheetFormatPr defaultRowHeight="12.75" x14ac:dyDescent="0.2"/>
  <cols>
    <col min="1" max="1" width="15.5703125" customWidth="1"/>
    <col min="2" max="2" width="45.42578125" customWidth="1"/>
    <col min="3" max="3" width="36" customWidth="1"/>
  </cols>
  <sheetData>
    <row r="1" spans="1:3" ht="29.1" customHeight="1" x14ac:dyDescent="0.2">
      <c r="A1" s="108" t="s">
        <v>0</v>
      </c>
      <c r="B1" s="108"/>
      <c r="C1" s="108"/>
    </row>
    <row r="2" spans="1:3" ht="21.75" customHeight="1" x14ac:dyDescent="0.2">
      <c r="A2" s="108" t="s">
        <v>1</v>
      </c>
      <c r="B2" s="108"/>
      <c r="C2" s="108"/>
    </row>
    <row r="3" spans="1:3" ht="21.75" customHeight="1" x14ac:dyDescent="0.2">
      <c r="A3" s="108" t="s">
        <v>2</v>
      </c>
      <c r="B3" s="108"/>
      <c r="C3" s="108"/>
    </row>
    <row r="4" spans="1:3" ht="7.35" customHeight="1" x14ac:dyDescent="0.2"/>
    <row r="5" spans="1:3" ht="123.6" customHeight="1" x14ac:dyDescent="0.2">
      <c r="B5" s="109"/>
    </row>
    <row r="6" spans="1:3" ht="123.6" customHeight="1" x14ac:dyDescent="0.2">
      <c r="B6" s="109"/>
    </row>
    <row r="9" spans="1:3" ht="25.5" x14ac:dyDescent="0.2">
      <c r="A9" s="108" t="s">
        <v>0</v>
      </c>
      <c r="B9" s="108"/>
      <c r="C9" s="108"/>
    </row>
    <row r="10" spans="1:3" ht="25.5" x14ac:dyDescent="0.2">
      <c r="A10" s="108" t="s">
        <v>1</v>
      </c>
      <c r="B10" s="108"/>
      <c r="C10" s="108"/>
    </row>
    <row r="11" spans="1:3" ht="25.5" x14ac:dyDescent="0.2">
      <c r="A11" s="108" t="s">
        <v>214</v>
      </c>
      <c r="B11" s="108"/>
      <c r="C11" s="108"/>
    </row>
  </sheetData>
  <mergeCells count="7">
    <mergeCell ref="A10:C10"/>
    <mergeCell ref="A11:C11"/>
    <mergeCell ref="A1:C1"/>
    <mergeCell ref="A2:C2"/>
    <mergeCell ref="A3:C3"/>
    <mergeCell ref="B5:B6"/>
    <mergeCell ref="A9:C9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116"/>
  <sheetViews>
    <sheetView rightToLeft="1" topLeftCell="A97" workbookViewId="0">
      <selection activeCell="A110" sqref="A110:XFD122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11.85546875" style="13" bestFit="1" customWidth="1"/>
    <col min="6" max="6" width="1.28515625" customWidth="1"/>
    <col min="7" max="7" width="18.85546875" bestFit="1" customWidth="1"/>
    <col min="8" max="8" width="1.28515625" customWidth="1"/>
    <col min="9" max="9" width="20.42578125" bestFit="1" customWidth="1"/>
    <col min="10" max="10" width="1.28515625" customWidth="1"/>
    <col min="11" max="11" width="10.5703125" style="15" bestFit="1" customWidth="1"/>
    <col min="12" max="12" width="1.28515625" customWidth="1"/>
    <col min="13" max="13" width="17.28515625" style="13" bestFit="1" customWidth="1"/>
    <col min="14" max="14" width="1.28515625" customWidth="1"/>
    <col min="15" max="15" width="12.28515625" style="13" bestFit="1" customWidth="1"/>
    <col min="16" max="16" width="1.28515625" customWidth="1"/>
    <col min="17" max="17" width="17.28515625" style="13" bestFit="1" customWidth="1"/>
    <col min="18" max="18" width="1.28515625" customWidth="1"/>
    <col min="19" max="19" width="11.7109375" style="13" bestFit="1" customWidth="1"/>
    <col min="20" max="20" width="1.28515625" customWidth="1"/>
    <col min="21" max="21" width="16.28515625" style="13" bestFit="1" customWidth="1"/>
    <col min="22" max="22" width="1.28515625" customWidth="1"/>
    <col min="23" max="23" width="17.28515625" bestFit="1" customWidth="1"/>
    <col min="24" max="24" width="1.28515625" customWidth="1"/>
    <col min="25" max="25" width="18" bestFit="1" customWidth="1"/>
    <col min="26" max="26" width="1.28515625" customWidth="1"/>
    <col min="27" max="27" width="18.28515625" style="13" bestFit="1" customWidth="1"/>
    <col min="28" max="28" width="0.28515625" customWidth="1"/>
    <col min="32" max="32" width="16.42578125" bestFit="1" customWidth="1"/>
  </cols>
  <sheetData>
    <row r="1" spans="1:32" ht="25.5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F1" s="54">
        <v>1925058651372</v>
      </c>
    </row>
    <row r="2" spans="1:32" ht="25.5" x14ac:dyDescent="0.2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</row>
    <row r="3" spans="1:32" ht="25.5" x14ac:dyDescent="0.2">
      <c r="A3" s="108" t="s">
        <v>214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</row>
    <row r="4" spans="1:32" ht="24" x14ac:dyDescent="0.2">
      <c r="A4" s="1" t="s">
        <v>3</v>
      </c>
      <c r="B4" s="118" t="s">
        <v>4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</row>
    <row r="5" spans="1:32" ht="24" x14ac:dyDescent="0.2">
      <c r="A5" s="118" t="s">
        <v>5</v>
      </c>
      <c r="B5" s="118"/>
      <c r="C5" s="118" t="s">
        <v>6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</row>
    <row r="6" spans="1:32" ht="21" x14ac:dyDescent="0.2">
      <c r="E6" s="116" t="s">
        <v>7</v>
      </c>
      <c r="F6" s="116"/>
      <c r="G6" s="116"/>
      <c r="H6" s="116"/>
      <c r="I6" s="116"/>
      <c r="K6" s="116" t="s">
        <v>8</v>
      </c>
      <c r="L6" s="116"/>
      <c r="M6" s="116"/>
      <c r="N6" s="116"/>
      <c r="O6" s="116"/>
      <c r="P6" s="116"/>
      <c r="Q6" s="116"/>
      <c r="S6" s="116" t="s">
        <v>9</v>
      </c>
      <c r="T6" s="116"/>
      <c r="U6" s="116"/>
      <c r="V6" s="116"/>
      <c r="W6" s="116"/>
      <c r="X6" s="116"/>
      <c r="Y6" s="116"/>
      <c r="Z6" s="116"/>
      <c r="AA6" s="116"/>
    </row>
    <row r="7" spans="1:32" ht="21" x14ac:dyDescent="0.2">
      <c r="E7" s="16"/>
      <c r="F7" s="3"/>
      <c r="G7" s="3"/>
      <c r="H7" s="3"/>
      <c r="I7" s="3"/>
      <c r="K7" s="115" t="s">
        <v>10</v>
      </c>
      <c r="L7" s="115"/>
      <c r="M7" s="115"/>
      <c r="N7" s="3"/>
      <c r="O7" s="115" t="s">
        <v>11</v>
      </c>
      <c r="P7" s="115"/>
      <c r="Q7" s="115"/>
      <c r="S7" s="16"/>
      <c r="T7" s="3"/>
      <c r="U7" s="16"/>
      <c r="V7" s="3"/>
      <c r="W7" s="3"/>
      <c r="X7" s="3"/>
      <c r="Y7" s="3"/>
      <c r="Z7" s="3"/>
      <c r="AA7" s="16"/>
    </row>
    <row r="8" spans="1:32" ht="21" x14ac:dyDescent="0.2">
      <c r="A8" s="110"/>
      <c r="B8" s="110"/>
      <c r="C8" s="110"/>
      <c r="D8" s="116" t="s">
        <v>12</v>
      </c>
      <c r="E8" s="116"/>
      <c r="G8" s="2" t="s">
        <v>13</v>
      </c>
      <c r="I8" s="2" t="s">
        <v>14</v>
      </c>
      <c r="K8" s="4" t="s">
        <v>12</v>
      </c>
      <c r="L8" s="3"/>
      <c r="M8" s="4" t="s">
        <v>13</v>
      </c>
      <c r="O8" s="4" t="s">
        <v>12</v>
      </c>
      <c r="P8" s="3"/>
      <c r="Q8" s="4" t="s">
        <v>15</v>
      </c>
      <c r="S8" s="2" t="s">
        <v>12</v>
      </c>
      <c r="U8" s="2" t="s">
        <v>16</v>
      </c>
      <c r="W8" s="2" t="s">
        <v>13</v>
      </c>
      <c r="Y8" s="2" t="s">
        <v>14</v>
      </c>
      <c r="AA8" s="20" t="s">
        <v>17</v>
      </c>
    </row>
    <row r="9" spans="1:32" ht="18.75" x14ac:dyDescent="0.2">
      <c r="A9" s="113" t="s">
        <v>18</v>
      </c>
      <c r="B9" s="113"/>
      <c r="C9" s="113"/>
      <c r="D9" s="117">
        <v>2700000</v>
      </c>
      <c r="E9" s="117"/>
      <c r="F9" s="21"/>
      <c r="G9" s="22">
        <v>19638207270</v>
      </c>
      <c r="H9" s="21"/>
      <c r="I9" s="22">
        <v>40428056610</v>
      </c>
      <c r="J9" s="21"/>
      <c r="K9" s="23">
        <v>0</v>
      </c>
      <c r="L9" s="21"/>
      <c r="M9" s="24">
        <v>0</v>
      </c>
      <c r="N9" s="21"/>
      <c r="O9" s="24">
        <v>-300000</v>
      </c>
      <c r="P9" s="21"/>
      <c r="Q9" s="22">
        <v>5051646597</v>
      </c>
      <c r="R9" s="21"/>
      <c r="S9" s="24">
        <v>2400000</v>
      </c>
      <c r="T9" s="21"/>
      <c r="U9" s="24">
        <v>16960</v>
      </c>
      <c r="V9" s="21"/>
      <c r="W9" s="22">
        <v>17456184240</v>
      </c>
      <c r="X9" s="21"/>
      <c r="Y9" s="22">
        <v>40389358080</v>
      </c>
      <c r="AA9" s="19">
        <f>Y9/$AF$1</f>
        <v>2.0980845467339023E-2</v>
      </c>
    </row>
    <row r="10" spans="1:32" ht="18.75" x14ac:dyDescent="0.2">
      <c r="A10" s="111" t="s">
        <v>19</v>
      </c>
      <c r="B10" s="111"/>
      <c r="C10" s="111"/>
      <c r="D10" s="112">
        <v>200000</v>
      </c>
      <c r="E10" s="112"/>
      <c r="F10" s="21"/>
      <c r="G10" s="25">
        <v>1568135208</v>
      </c>
      <c r="H10" s="21"/>
      <c r="I10" s="25">
        <v>2683098080</v>
      </c>
      <c r="J10" s="21"/>
      <c r="K10" s="26">
        <v>0</v>
      </c>
      <c r="L10" s="21"/>
      <c r="M10" s="27">
        <v>0</v>
      </c>
      <c r="N10" s="21"/>
      <c r="O10" s="27">
        <v>0</v>
      </c>
      <c r="P10" s="21"/>
      <c r="Q10" s="27">
        <v>0</v>
      </c>
      <c r="R10" s="21"/>
      <c r="S10" s="27">
        <v>200000</v>
      </c>
      <c r="T10" s="21"/>
      <c r="U10" s="27">
        <v>14040</v>
      </c>
      <c r="V10" s="21"/>
      <c r="W10" s="25">
        <v>1568135208</v>
      </c>
      <c r="X10" s="21"/>
      <c r="Y10" s="25">
        <v>2786294160</v>
      </c>
      <c r="AA10" s="19">
        <f t="shared" ref="AA10:AA73" si="0">Y10/$AF$1</f>
        <v>1.4473814384897794E-3</v>
      </c>
    </row>
    <row r="11" spans="1:32" ht="18.75" x14ac:dyDescent="0.2">
      <c r="A11" s="111" t="s">
        <v>20</v>
      </c>
      <c r="B11" s="111"/>
      <c r="C11" s="111"/>
      <c r="D11" s="112">
        <v>40000000</v>
      </c>
      <c r="E11" s="112"/>
      <c r="F11" s="21"/>
      <c r="G11" s="25">
        <v>14550352428</v>
      </c>
      <c r="H11" s="21"/>
      <c r="I11" s="25">
        <v>19924781600</v>
      </c>
      <c r="J11" s="21"/>
      <c r="K11" s="26">
        <v>0</v>
      </c>
      <c r="L11" s="21"/>
      <c r="M11" s="27">
        <v>0</v>
      </c>
      <c r="N11" s="21"/>
      <c r="O11" s="27">
        <v>0</v>
      </c>
      <c r="P11" s="21"/>
      <c r="Q11" s="27">
        <v>0</v>
      </c>
      <c r="R11" s="21"/>
      <c r="S11" s="27">
        <v>40000000</v>
      </c>
      <c r="T11" s="21"/>
      <c r="U11" s="27">
        <v>647</v>
      </c>
      <c r="V11" s="21"/>
      <c r="W11" s="25">
        <v>14550352428</v>
      </c>
      <c r="X11" s="21"/>
      <c r="Y11" s="25">
        <v>25679947600</v>
      </c>
      <c r="AA11" s="19">
        <f t="shared" si="0"/>
        <v>1.3339826078388708E-2</v>
      </c>
    </row>
    <row r="12" spans="1:32" ht="18.75" x14ac:dyDescent="0.2">
      <c r="A12" s="111" t="s">
        <v>21</v>
      </c>
      <c r="B12" s="111"/>
      <c r="C12" s="111"/>
      <c r="D12" s="112">
        <v>3321053</v>
      </c>
      <c r="E12" s="112"/>
      <c r="F12" s="21"/>
      <c r="G12" s="25">
        <v>19482351332</v>
      </c>
      <c r="H12" s="21"/>
      <c r="I12" s="25">
        <v>20859763377.762299</v>
      </c>
      <c r="J12" s="21"/>
      <c r="K12" s="26">
        <v>0</v>
      </c>
      <c r="L12" s="21"/>
      <c r="M12" s="27">
        <v>0</v>
      </c>
      <c r="N12" s="21"/>
      <c r="O12" s="27">
        <v>-1</v>
      </c>
      <c r="P12" s="21"/>
      <c r="Q12" s="27">
        <v>1</v>
      </c>
      <c r="R12" s="21"/>
      <c r="S12" s="27">
        <v>3321052</v>
      </c>
      <c r="T12" s="21"/>
      <c r="U12" s="27">
        <v>8490</v>
      </c>
      <c r="V12" s="21"/>
      <c r="W12" s="25">
        <v>19482345466</v>
      </c>
      <c r="X12" s="21"/>
      <c r="Y12" s="25">
        <v>27977778475.659599</v>
      </c>
      <c r="AA12" s="19">
        <f t="shared" si="0"/>
        <v>1.4533468087177334E-2</v>
      </c>
    </row>
    <row r="13" spans="1:32" ht="18.75" x14ac:dyDescent="0.2">
      <c r="A13" s="111" t="s">
        <v>22</v>
      </c>
      <c r="B13" s="111"/>
      <c r="C13" s="111"/>
      <c r="D13" s="112">
        <v>200000</v>
      </c>
      <c r="E13" s="112"/>
      <c r="F13" s="21"/>
      <c r="G13" s="25">
        <v>1864955033</v>
      </c>
      <c r="H13" s="21"/>
      <c r="I13" s="25">
        <v>1690828080</v>
      </c>
      <c r="J13" s="21"/>
      <c r="K13" s="26">
        <v>0</v>
      </c>
      <c r="L13" s="21"/>
      <c r="M13" s="27">
        <v>0</v>
      </c>
      <c r="N13" s="21"/>
      <c r="O13" s="27">
        <v>0</v>
      </c>
      <c r="P13" s="21"/>
      <c r="Q13" s="27">
        <v>0</v>
      </c>
      <c r="R13" s="21"/>
      <c r="S13" s="27">
        <v>200000</v>
      </c>
      <c r="T13" s="21"/>
      <c r="U13" s="27">
        <v>10890</v>
      </c>
      <c r="V13" s="21"/>
      <c r="W13" s="25">
        <v>1864955033</v>
      </c>
      <c r="X13" s="21"/>
      <c r="Y13" s="25">
        <v>2161164060</v>
      </c>
      <c r="AA13" s="19">
        <f t="shared" si="0"/>
        <v>1.1226484234439955E-3</v>
      </c>
    </row>
    <row r="14" spans="1:32" ht="18.75" x14ac:dyDescent="0.2">
      <c r="A14" s="111" t="s">
        <v>23</v>
      </c>
      <c r="B14" s="111"/>
      <c r="C14" s="111"/>
      <c r="D14" s="112">
        <v>1600000</v>
      </c>
      <c r="E14" s="112"/>
      <c r="F14" s="21"/>
      <c r="G14" s="25">
        <v>9192240164</v>
      </c>
      <c r="H14" s="21"/>
      <c r="I14" s="25">
        <v>9509915680</v>
      </c>
      <c r="J14" s="21"/>
      <c r="K14" s="26">
        <v>0</v>
      </c>
      <c r="L14" s="21"/>
      <c r="M14" s="27">
        <v>0</v>
      </c>
      <c r="N14" s="21"/>
      <c r="O14" s="27">
        <v>0</v>
      </c>
      <c r="P14" s="21"/>
      <c r="Q14" s="27">
        <v>0</v>
      </c>
      <c r="R14" s="21"/>
      <c r="S14" s="27">
        <v>1600000</v>
      </c>
      <c r="T14" s="21"/>
      <c r="U14" s="27">
        <v>8190</v>
      </c>
      <c r="V14" s="21"/>
      <c r="W14" s="25">
        <v>9192240164</v>
      </c>
      <c r="X14" s="21"/>
      <c r="Y14" s="25">
        <v>13002706080</v>
      </c>
      <c r="AA14" s="19">
        <f t="shared" si="0"/>
        <v>6.7544467129523039E-3</v>
      </c>
    </row>
    <row r="15" spans="1:32" ht="18.75" x14ac:dyDescent="0.2">
      <c r="A15" s="111" t="s">
        <v>24</v>
      </c>
      <c r="B15" s="111"/>
      <c r="C15" s="111"/>
      <c r="D15" s="112">
        <v>1600000</v>
      </c>
      <c r="E15" s="112"/>
      <c r="F15" s="21"/>
      <c r="G15" s="25">
        <v>4225627133</v>
      </c>
      <c r="H15" s="21"/>
      <c r="I15" s="25">
        <v>3791265216</v>
      </c>
      <c r="J15" s="21"/>
      <c r="K15" s="26">
        <v>0</v>
      </c>
      <c r="L15" s="21"/>
      <c r="M15" s="27">
        <v>0</v>
      </c>
      <c r="N15" s="21"/>
      <c r="O15" s="27">
        <v>0</v>
      </c>
      <c r="P15" s="21"/>
      <c r="Q15" s="27">
        <v>0</v>
      </c>
      <c r="R15" s="21"/>
      <c r="S15" s="27">
        <v>1600000</v>
      </c>
      <c r="T15" s="21"/>
      <c r="U15" s="27">
        <v>3220</v>
      </c>
      <c r="V15" s="21"/>
      <c r="W15" s="25">
        <v>4225627133</v>
      </c>
      <c r="X15" s="21"/>
      <c r="Y15" s="25">
        <v>5112175040</v>
      </c>
      <c r="AA15" s="19">
        <f t="shared" si="0"/>
        <v>2.6555944341521876E-3</v>
      </c>
    </row>
    <row r="16" spans="1:32" ht="18.75" x14ac:dyDescent="0.2">
      <c r="A16" s="111" t="s">
        <v>25</v>
      </c>
      <c r="B16" s="111"/>
      <c r="C16" s="111"/>
      <c r="D16" s="112">
        <v>34290521</v>
      </c>
      <c r="E16" s="112"/>
      <c r="F16" s="21"/>
      <c r="G16" s="25">
        <v>21938889227</v>
      </c>
      <c r="H16" s="21"/>
      <c r="I16" s="25">
        <v>21640189553.418098</v>
      </c>
      <c r="J16" s="21"/>
      <c r="K16" s="26">
        <v>0</v>
      </c>
      <c r="L16" s="21"/>
      <c r="M16" s="27">
        <v>0</v>
      </c>
      <c r="N16" s="21"/>
      <c r="O16" s="27">
        <v>0</v>
      </c>
      <c r="P16" s="21"/>
      <c r="Q16" s="27">
        <v>0</v>
      </c>
      <c r="R16" s="21"/>
      <c r="S16" s="27">
        <v>34290521</v>
      </c>
      <c r="T16" s="21"/>
      <c r="U16" s="27">
        <v>905</v>
      </c>
      <c r="V16" s="21"/>
      <c r="W16" s="25">
        <v>21938889227</v>
      </c>
      <c r="X16" s="21"/>
      <c r="Y16" s="25">
        <v>30793037021.7663</v>
      </c>
      <c r="AA16" s="19">
        <f t="shared" si="0"/>
        <v>1.5995895501583774E-2</v>
      </c>
    </row>
    <row r="17" spans="1:27" ht="18.75" x14ac:dyDescent="0.2">
      <c r="A17" s="111" t="s">
        <v>26</v>
      </c>
      <c r="B17" s="111"/>
      <c r="C17" s="111"/>
      <c r="D17" s="112">
        <v>33638802</v>
      </c>
      <c r="E17" s="112"/>
      <c r="F17" s="21"/>
      <c r="G17" s="25">
        <v>18297790502</v>
      </c>
      <c r="H17" s="21"/>
      <c r="I17" s="25">
        <v>37317469399.683701</v>
      </c>
      <c r="J17" s="21"/>
      <c r="K17" s="26">
        <v>0</v>
      </c>
      <c r="L17" s="21"/>
      <c r="M17" s="27">
        <v>0</v>
      </c>
      <c r="N17" s="21"/>
      <c r="O17" s="27">
        <v>-18638802</v>
      </c>
      <c r="P17" s="21"/>
      <c r="Q17" s="25">
        <v>22423732470</v>
      </c>
      <c r="R17" s="21"/>
      <c r="S17" s="27">
        <v>15000000</v>
      </c>
      <c r="T17" s="21"/>
      <c r="U17" s="27">
        <v>1357</v>
      </c>
      <c r="V17" s="21"/>
      <c r="W17" s="25">
        <v>8159234018</v>
      </c>
      <c r="X17" s="21"/>
      <c r="Y17" s="25">
        <v>20197655850</v>
      </c>
      <c r="AA17" s="19">
        <f t="shared" si="0"/>
        <v>1.0491969081360205E-2</v>
      </c>
    </row>
    <row r="18" spans="1:27" ht="18.75" x14ac:dyDescent="0.2">
      <c r="A18" s="111" t="s">
        <v>27</v>
      </c>
      <c r="B18" s="111"/>
      <c r="C18" s="111"/>
      <c r="D18" s="112">
        <v>21674445</v>
      </c>
      <c r="E18" s="112"/>
      <c r="F18" s="21"/>
      <c r="G18" s="25">
        <v>17856297391</v>
      </c>
      <c r="H18" s="21"/>
      <c r="I18" s="25">
        <v>58326716976.886803</v>
      </c>
      <c r="J18" s="21"/>
      <c r="K18" s="26">
        <v>0</v>
      </c>
      <c r="L18" s="21"/>
      <c r="M18" s="27">
        <v>0</v>
      </c>
      <c r="N18" s="21"/>
      <c r="O18" s="27">
        <v>0</v>
      </c>
      <c r="P18" s="21"/>
      <c r="Q18" s="27">
        <v>0</v>
      </c>
      <c r="R18" s="21"/>
      <c r="S18" s="27">
        <v>21674445</v>
      </c>
      <c r="T18" s="21"/>
      <c r="U18" s="27">
        <v>3400</v>
      </c>
      <c r="V18" s="21"/>
      <c r="W18" s="25">
        <v>17856297391</v>
      </c>
      <c r="X18" s="21"/>
      <c r="Y18" s="25">
        <v>73123465236.509995</v>
      </c>
      <c r="AA18" s="19">
        <f t="shared" si="0"/>
        <v>3.7985058369205786E-2</v>
      </c>
    </row>
    <row r="19" spans="1:27" ht="18.75" x14ac:dyDescent="0.2">
      <c r="A19" s="111" t="s">
        <v>28</v>
      </c>
      <c r="B19" s="111"/>
      <c r="C19" s="111"/>
      <c r="D19" s="112">
        <v>426720</v>
      </c>
      <c r="E19" s="112"/>
      <c r="F19" s="21"/>
      <c r="G19" s="25">
        <v>619940930</v>
      </c>
      <c r="H19" s="21"/>
      <c r="I19" s="25">
        <v>915860605.86720002</v>
      </c>
      <c r="J19" s="21"/>
      <c r="K19" s="26">
        <v>0</v>
      </c>
      <c r="L19" s="21"/>
      <c r="M19" s="27">
        <v>0</v>
      </c>
      <c r="N19" s="21"/>
      <c r="O19" s="27">
        <v>0</v>
      </c>
      <c r="P19" s="21"/>
      <c r="Q19" s="27">
        <v>0</v>
      </c>
      <c r="R19" s="21"/>
      <c r="S19" s="27">
        <v>426720</v>
      </c>
      <c r="T19" s="21"/>
      <c r="U19" s="27">
        <v>2320</v>
      </c>
      <c r="V19" s="21"/>
      <c r="W19" s="25">
        <v>619940930</v>
      </c>
      <c r="X19" s="21"/>
      <c r="Y19" s="25">
        <v>982337774.20799994</v>
      </c>
      <c r="AA19" s="19">
        <f t="shared" si="0"/>
        <v>5.1028978961647857E-4</v>
      </c>
    </row>
    <row r="20" spans="1:27" ht="18.75" x14ac:dyDescent="0.2">
      <c r="A20" s="111" t="s">
        <v>29</v>
      </c>
      <c r="B20" s="111"/>
      <c r="C20" s="111"/>
      <c r="D20" s="112">
        <v>1891700</v>
      </c>
      <c r="E20" s="112"/>
      <c r="F20" s="21"/>
      <c r="G20" s="25">
        <v>6613179564</v>
      </c>
      <c r="H20" s="21"/>
      <c r="I20" s="25">
        <v>3585217373.6900001</v>
      </c>
      <c r="J20" s="21"/>
      <c r="K20" s="26">
        <v>0</v>
      </c>
      <c r="L20" s="21"/>
      <c r="M20" s="27">
        <v>0</v>
      </c>
      <c r="N20" s="21"/>
      <c r="O20" s="27">
        <v>0</v>
      </c>
      <c r="P20" s="21"/>
      <c r="Q20" s="27">
        <v>0</v>
      </c>
      <c r="R20" s="21"/>
      <c r="S20" s="27">
        <v>1891700</v>
      </c>
      <c r="T20" s="21"/>
      <c r="U20" s="27">
        <v>2231</v>
      </c>
      <c r="V20" s="21"/>
      <c r="W20" s="25">
        <v>6613179564</v>
      </c>
      <c r="X20" s="21"/>
      <c r="Y20" s="25">
        <v>4187759141.7290001</v>
      </c>
      <c r="AA20" s="19">
        <f t="shared" si="0"/>
        <v>2.1753930139969298E-3</v>
      </c>
    </row>
    <row r="21" spans="1:27" ht="18.75" x14ac:dyDescent="0.2">
      <c r="A21" s="111" t="s">
        <v>30</v>
      </c>
      <c r="B21" s="111"/>
      <c r="C21" s="111"/>
      <c r="D21" s="112">
        <v>59805926</v>
      </c>
      <c r="E21" s="112"/>
      <c r="F21" s="21"/>
      <c r="G21" s="25">
        <v>35270177285</v>
      </c>
      <c r="H21" s="21"/>
      <c r="I21" s="25">
        <v>107233932528.98</v>
      </c>
      <c r="J21" s="21"/>
      <c r="K21" s="26">
        <v>0</v>
      </c>
      <c r="L21" s="21"/>
      <c r="M21" s="27">
        <v>0</v>
      </c>
      <c r="N21" s="21"/>
      <c r="O21" s="27">
        <v>-1805926</v>
      </c>
      <c r="P21" s="21"/>
      <c r="Q21" s="25">
        <v>3125189077</v>
      </c>
      <c r="R21" s="21"/>
      <c r="S21" s="27">
        <v>58000000</v>
      </c>
      <c r="T21" s="21"/>
      <c r="U21" s="27">
        <v>1764</v>
      </c>
      <c r="V21" s="21"/>
      <c r="W21" s="25">
        <v>34205143523</v>
      </c>
      <c r="X21" s="21"/>
      <c r="Y21" s="25">
        <v>101521128240</v>
      </c>
      <c r="AA21" s="19">
        <f t="shared" si="0"/>
        <v>5.2736641643435292E-2</v>
      </c>
    </row>
    <row r="22" spans="1:27" ht="18.75" x14ac:dyDescent="0.2">
      <c r="A22" s="111" t="s">
        <v>31</v>
      </c>
      <c r="B22" s="111"/>
      <c r="C22" s="111"/>
      <c r="D22" s="112">
        <v>3771813</v>
      </c>
      <c r="E22" s="112"/>
      <c r="F22" s="21"/>
      <c r="G22" s="25">
        <v>15335862595</v>
      </c>
      <c r="H22" s="21"/>
      <c r="I22" s="25">
        <v>34282737071.271599</v>
      </c>
      <c r="J22" s="21"/>
      <c r="K22" s="26">
        <v>0</v>
      </c>
      <c r="L22" s="21"/>
      <c r="M22" s="27">
        <v>0</v>
      </c>
      <c r="N22" s="21"/>
      <c r="O22" s="27">
        <v>-771813</v>
      </c>
      <c r="P22" s="21"/>
      <c r="Q22" s="25">
        <v>9059968728</v>
      </c>
      <c r="R22" s="21"/>
      <c r="S22" s="27">
        <v>3000000</v>
      </c>
      <c r="T22" s="21"/>
      <c r="U22" s="27">
        <v>11480</v>
      </c>
      <c r="V22" s="21"/>
      <c r="W22" s="25">
        <v>12197738269</v>
      </c>
      <c r="X22" s="21"/>
      <c r="Y22" s="25">
        <v>34173778800</v>
      </c>
      <c r="AA22" s="19">
        <f t="shared" si="0"/>
        <v>1.7752071489169515E-2</v>
      </c>
    </row>
    <row r="23" spans="1:27" ht="18.75" x14ac:dyDescent="0.2">
      <c r="A23" s="111" t="s">
        <v>32</v>
      </c>
      <c r="B23" s="111"/>
      <c r="C23" s="111"/>
      <c r="D23" s="112">
        <v>1900000</v>
      </c>
      <c r="E23" s="112"/>
      <c r="F23" s="21"/>
      <c r="G23" s="25">
        <v>15918293600</v>
      </c>
      <c r="H23" s="21"/>
      <c r="I23" s="25">
        <v>20889268040</v>
      </c>
      <c r="J23" s="21"/>
      <c r="K23" s="26">
        <v>0</v>
      </c>
      <c r="L23" s="21"/>
      <c r="M23" s="27">
        <v>0</v>
      </c>
      <c r="N23" s="21"/>
      <c r="O23" s="27">
        <v>0</v>
      </c>
      <c r="P23" s="21"/>
      <c r="Q23" s="27">
        <v>0</v>
      </c>
      <c r="R23" s="21"/>
      <c r="S23" s="27">
        <v>1900000</v>
      </c>
      <c r="T23" s="21"/>
      <c r="U23" s="27">
        <v>12180</v>
      </c>
      <c r="V23" s="21"/>
      <c r="W23" s="25">
        <v>15918293600</v>
      </c>
      <c r="X23" s="21"/>
      <c r="Y23" s="25">
        <v>22963112340</v>
      </c>
      <c r="AA23" s="19">
        <f t="shared" si="0"/>
        <v>1.1928526086015126E-2</v>
      </c>
    </row>
    <row r="24" spans="1:27" ht="18.75" x14ac:dyDescent="0.2">
      <c r="A24" s="111" t="s">
        <v>33</v>
      </c>
      <c r="B24" s="111"/>
      <c r="C24" s="111"/>
      <c r="D24" s="112">
        <v>100000</v>
      </c>
      <c r="E24" s="112"/>
      <c r="F24" s="21"/>
      <c r="G24" s="25">
        <v>5391324321</v>
      </c>
      <c r="H24" s="21"/>
      <c r="I24" s="25">
        <v>5555719730</v>
      </c>
      <c r="J24" s="21"/>
      <c r="K24" s="26">
        <v>0</v>
      </c>
      <c r="L24" s="21"/>
      <c r="M24" s="27">
        <v>0</v>
      </c>
      <c r="N24" s="21"/>
      <c r="O24" s="27">
        <v>0</v>
      </c>
      <c r="P24" s="21"/>
      <c r="Q24" s="27">
        <v>0</v>
      </c>
      <c r="R24" s="21"/>
      <c r="S24" s="27">
        <v>100000</v>
      </c>
      <c r="T24" s="21"/>
      <c r="U24" s="27">
        <v>82290</v>
      </c>
      <c r="V24" s="21"/>
      <c r="W24" s="25">
        <v>5391324321</v>
      </c>
      <c r="X24" s="21"/>
      <c r="Y24" s="25">
        <v>8165389830</v>
      </c>
      <c r="AA24" s="19">
        <f t="shared" si="0"/>
        <v>4.2416317155742145E-3</v>
      </c>
    </row>
    <row r="25" spans="1:27" ht="18.75" x14ac:dyDescent="0.2">
      <c r="A25" s="111" t="s">
        <v>34</v>
      </c>
      <c r="B25" s="111"/>
      <c r="C25" s="111"/>
      <c r="D25" s="112">
        <v>213760</v>
      </c>
      <c r="E25" s="112"/>
      <c r="F25" s="21"/>
      <c r="G25" s="25">
        <v>1799745974</v>
      </c>
      <c r="H25" s="21"/>
      <c r="I25" s="25">
        <v>2293095644.1472001</v>
      </c>
      <c r="J25" s="21"/>
      <c r="K25" s="26">
        <v>0</v>
      </c>
      <c r="L25" s="21"/>
      <c r="M25" s="27">
        <v>0</v>
      </c>
      <c r="N25" s="21"/>
      <c r="O25" s="27">
        <v>-1</v>
      </c>
      <c r="P25" s="21"/>
      <c r="Q25" s="27">
        <v>1</v>
      </c>
      <c r="R25" s="21"/>
      <c r="S25" s="27">
        <v>213759</v>
      </c>
      <c r="T25" s="21"/>
      <c r="U25" s="27">
        <v>12570</v>
      </c>
      <c r="V25" s="21"/>
      <c r="W25" s="25">
        <v>1799737555</v>
      </c>
      <c r="X25" s="21"/>
      <c r="Y25" s="25">
        <v>2666180501.6300998</v>
      </c>
      <c r="AA25" s="19">
        <f t="shared" si="0"/>
        <v>1.3849866339032829E-3</v>
      </c>
    </row>
    <row r="26" spans="1:27" ht="18.75" x14ac:dyDescent="0.2">
      <c r="A26" s="111" t="s">
        <v>35</v>
      </c>
      <c r="B26" s="111"/>
      <c r="C26" s="111"/>
      <c r="D26" s="112">
        <v>4588175</v>
      </c>
      <c r="E26" s="112"/>
      <c r="F26" s="21"/>
      <c r="G26" s="25">
        <v>14046504299</v>
      </c>
      <c r="H26" s="21"/>
      <c r="I26" s="25">
        <v>8618277014.9242496</v>
      </c>
      <c r="J26" s="21"/>
      <c r="K26" s="26">
        <v>0</v>
      </c>
      <c r="L26" s="21"/>
      <c r="M26" s="27">
        <v>0</v>
      </c>
      <c r="N26" s="21"/>
      <c r="O26" s="27">
        <v>-1588175</v>
      </c>
      <c r="P26" s="21"/>
      <c r="Q26" s="25">
        <v>3464442448</v>
      </c>
      <c r="R26" s="21"/>
      <c r="S26" s="27">
        <v>3000000</v>
      </c>
      <c r="T26" s="21"/>
      <c r="U26" s="27">
        <v>2318</v>
      </c>
      <c r="V26" s="21"/>
      <c r="W26" s="25">
        <v>9184373504</v>
      </c>
      <c r="X26" s="21"/>
      <c r="Y26" s="25">
        <v>6900245580</v>
      </c>
      <c r="AA26" s="19">
        <f t="shared" si="0"/>
        <v>3.5844339470291757E-3</v>
      </c>
    </row>
    <row r="27" spans="1:27" ht="18.75" x14ac:dyDescent="0.2">
      <c r="A27" s="111" t="s">
        <v>36</v>
      </c>
      <c r="B27" s="111"/>
      <c r="C27" s="111"/>
      <c r="D27" s="112">
        <v>100000</v>
      </c>
      <c r="E27" s="112"/>
      <c r="F27" s="21"/>
      <c r="G27" s="25">
        <v>5105565081</v>
      </c>
      <c r="H27" s="21"/>
      <c r="I27" s="25">
        <v>4155626760</v>
      </c>
      <c r="J27" s="21"/>
      <c r="K27" s="26">
        <v>0</v>
      </c>
      <c r="L27" s="21"/>
      <c r="M27" s="27">
        <v>0</v>
      </c>
      <c r="N27" s="21"/>
      <c r="O27" s="27">
        <v>0</v>
      </c>
      <c r="P27" s="21"/>
      <c r="Q27" s="27">
        <v>0</v>
      </c>
      <c r="R27" s="21"/>
      <c r="S27" s="27">
        <v>100000</v>
      </c>
      <c r="T27" s="21"/>
      <c r="U27" s="27">
        <v>48240</v>
      </c>
      <c r="V27" s="21"/>
      <c r="W27" s="25">
        <v>5105565081</v>
      </c>
      <c r="X27" s="21"/>
      <c r="Y27" s="25">
        <v>4786710480</v>
      </c>
      <c r="AA27" s="19">
        <f t="shared" si="0"/>
        <v>2.4865270866362876E-3</v>
      </c>
    </row>
    <row r="28" spans="1:27" ht="18.75" x14ac:dyDescent="0.2">
      <c r="A28" s="111" t="s">
        <v>37</v>
      </c>
      <c r="B28" s="111"/>
      <c r="C28" s="111"/>
      <c r="D28" s="112">
        <v>100000</v>
      </c>
      <c r="E28" s="112"/>
      <c r="F28" s="21"/>
      <c r="G28" s="25">
        <v>3709856793</v>
      </c>
      <c r="H28" s="21"/>
      <c r="I28" s="25">
        <v>6172911670</v>
      </c>
      <c r="J28" s="21"/>
      <c r="K28" s="26">
        <v>0</v>
      </c>
      <c r="L28" s="21"/>
      <c r="M28" s="27">
        <v>0</v>
      </c>
      <c r="N28" s="21"/>
      <c r="O28" s="27">
        <v>0</v>
      </c>
      <c r="P28" s="21"/>
      <c r="Q28" s="27">
        <v>0</v>
      </c>
      <c r="R28" s="21"/>
      <c r="S28" s="27">
        <v>100000</v>
      </c>
      <c r="T28" s="21"/>
      <c r="U28" s="27">
        <v>61680</v>
      </c>
      <c r="V28" s="21"/>
      <c r="W28" s="25">
        <v>3709856793</v>
      </c>
      <c r="X28" s="21"/>
      <c r="Y28" s="25">
        <v>6120321360</v>
      </c>
      <c r="AA28" s="19">
        <f t="shared" si="0"/>
        <v>3.179290852067293E-3</v>
      </c>
    </row>
    <row r="29" spans="1:27" ht="18.75" x14ac:dyDescent="0.2">
      <c r="A29" s="111" t="s">
        <v>38</v>
      </c>
      <c r="B29" s="111"/>
      <c r="C29" s="111"/>
      <c r="D29" s="112">
        <v>600000</v>
      </c>
      <c r="E29" s="112"/>
      <c r="F29" s="21"/>
      <c r="G29" s="25">
        <v>5524568417</v>
      </c>
      <c r="H29" s="21"/>
      <c r="I29" s="25">
        <v>7573004640</v>
      </c>
      <c r="J29" s="21"/>
      <c r="K29" s="26">
        <v>0</v>
      </c>
      <c r="L29" s="21"/>
      <c r="M29" s="27">
        <v>0</v>
      </c>
      <c r="N29" s="21"/>
      <c r="O29" s="27">
        <v>0</v>
      </c>
      <c r="P29" s="21"/>
      <c r="Q29" s="27">
        <v>0</v>
      </c>
      <c r="R29" s="21"/>
      <c r="S29" s="27">
        <v>600000</v>
      </c>
      <c r="T29" s="21"/>
      <c r="U29" s="27">
        <v>12730</v>
      </c>
      <c r="V29" s="21"/>
      <c r="W29" s="25">
        <v>5524568417</v>
      </c>
      <c r="X29" s="21"/>
      <c r="Y29" s="25">
        <v>7578958260</v>
      </c>
      <c r="AA29" s="19">
        <f t="shared" si="0"/>
        <v>3.937001220507455E-3</v>
      </c>
    </row>
    <row r="30" spans="1:27" ht="18.75" x14ac:dyDescent="0.2">
      <c r="A30" s="111" t="s">
        <v>39</v>
      </c>
      <c r="B30" s="111"/>
      <c r="C30" s="111"/>
      <c r="D30" s="112">
        <v>700000</v>
      </c>
      <c r="E30" s="112"/>
      <c r="F30" s="21"/>
      <c r="G30" s="25">
        <v>3784178970</v>
      </c>
      <c r="H30" s="21"/>
      <c r="I30" s="25">
        <v>4716259310</v>
      </c>
      <c r="J30" s="21"/>
      <c r="K30" s="26">
        <v>0</v>
      </c>
      <c r="L30" s="21"/>
      <c r="M30" s="27">
        <v>0</v>
      </c>
      <c r="N30" s="21"/>
      <c r="O30" s="27">
        <v>0</v>
      </c>
      <c r="P30" s="21"/>
      <c r="Q30" s="27">
        <v>0</v>
      </c>
      <c r="R30" s="21"/>
      <c r="S30" s="27">
        <v>700000</v>
      </c>
      <c r="T30" s="21"/>
      <c r="U30" s="27">
        <v>7690</v>
      </c>
      <c r="V30" s="21"/>
      <c r="W30" s="25">
        <v>3784178970</v>
      </c>
      <c r="X30" s="21"/>
      <c r="Y30" s="25">
        <v>5341389410</v>
      </c>
      <c r="AA30" s="19">
        <f t="shared" si="0"/>
        <v>2.7746632063356418E-3</v>
      </c>
    </row>
    <row r="31" spans="1:27" ht="18.75" x14ac:dyDescent="0.2">
      <c r="A31" s="111" t="s">
        <v>40</v>
      </c>
      <c r="B31" s="111"/>
      <c r="C31" s="111"/>
      <c r="D31" s="112">
        <v>200000</v>
      </c>
      <c r="E31" s="112"/>
      <c r="F31" s="21"/>
      <c r="G31" s="25">
        <v>3203511464</v>
      </c>
      <c r="H31" s="21"/>
      <c r="I31" s="25">
        <v>3875806620</v>
      </c>
      <c r="J31" s="21"/>
      <c r="K31" s="26">
        <v>0</v>
      </c>
      <c r="L31" s="21"/>
      <c r="M31" s="27">
        <v>0</v>
      </c>
      <c r="N31" s="21"/>
      <c r="O31" s="27">
        <v>0</v>
      </c>
      <c r="P31" s="21"/>
      <c r="Q31" s="27">
        <v>0</v>
      </c>
      <c r="R31" s="21"/>
      <c r="S31" s="27">
        <v>200000</v>
      </c>
      <c r="T31" s="21"/>
      <c r="U31" s="27">
        <v>21800</v>
      </c>
      <c r="V31" s="21"/>
      <c r="W31" s="25">
        <v>3203511464</v>
      </c>
      <c r="X31" s="21"/>
      <c r="Y31" s="25">
        <v>4326297200</v>
      </c>
      <c r="AA31" s="19">
        <f t="shared" si="0"/>
        <v>2.2473586438089168E-3</v>
      </c>
    </row>
    <row r="32" spans="1:27" ht="18.75" x14ac:dyDescent="0.2">
      <c r="A32" s="111" t="s">
        <v>41</v>
      </c>
      <c r="B32" s="111"/>
      <c r="C32" s="111"/>
      <c r="D32" s="112">
        <v>100000</v>
      </c>
      <c r="E32" s="112"/>
      <c r="F32" s="21"/>
      <c r="G32" s="25">
        <v>2651405291</v>
      </c>
      <c r="H32" s="21"/>
      <c r="I32" s="25">
        <v>3674375810</v>
      </c>
      <c r="J32" s="21"/>
      <c r="K32" s="26">
        <v>0</v>
      </c>
      <c r="L32" s="21"/>
      <c r="M32" s="27">
        <v>0</v>
      </c>
      <c r="N32" s="21"/>
      <c r="O32" s="27">
        <v>0</v>
      </c>
      <c r="P32" s="21"/>
      <c r="Q32" s="27">
        <v>0</v>
      </c>
      <c r="R32" s="21"/>
      <c r="S32" s="27">
        <v>100000</v>
      </c>
      <c r="T32" s="21"/>
      <c r="U32" s="27">
        <v>55770</v>
      </c>
      <c r="V32" s="21"/>
      <c r="W32" s="25">
        <v>2651405291</v>
      </c>
      <c r="X32" s="21"/>
      <c r="Y32" s="25">
        <v>5533889790</v>
      </c>
      <c r="AA32" s="19">
        <f t="shared" si="0"/>
        <v>2.874660357000534E-3</v>
      </c>
    </row>
    <row r="33" spans="1:27" ht="18.75" x14ac:dyDescent="0.2">
      <c r="A33" s="111" t="s">
        <v>42</v>
      </c>
      <c r="B33" s="111"/>
      <c r="C33" s="111"/>
      <c r="D33" s="112">
        <v>250000</v>
      </c>
      <c r="E33" s="112"/>
      <c r="F33" s="21"/>
      <c r="G33" s="25">
        <v>11623044150</v>
      </c>
      <c r="H33" s="21"/>
      <c r="I33" s="25">
        <v>37681453250</v>
      </c>
      <c r="J33" s="21"/>
      <c r="K33" s="26">
        <v>0</v>
      </c>
      <c r="L33" s="21"/>
      <c r="M33" s="27">
        <v>0</v>
      </c>
      <c r="N33" s="21"/>
      <c r="O33" s="27">
        <v>0</v>
      </c>
      <c r="P33" s="21"/>
      <c r="Q33" s="27">
        <v>0</v>
      </c>
      <c r="R33" s="21"/>
      <c r="S33" s="27">
        <v>250000</v>
      </c>
      <c r="T33" s="21"/>
      <c r="U33" s="27">
        <v>199200</v>
      </c>
      <c r="V33" s="21"/>
      <c r="W33" s="25">
        <v>11623044150</v>
      </c>
      <c r="X33" s="21"/>
      <c r="Y33" s="25">
        <v>49415046000</v>
      </c>
      <c r="AA33" s="19">
        <f t="shared" si="0"/>
        <v>2.5669371665523865E-2</v>
      </c>
    </row>
    <row r="34" spans="1:27" ht="18.75" x14ac:dyDescent="0.2">
      <c r="A34" s="111" t="s">
        <v>43</v>
      </c>
      <c r="B34" s="111"/>
      <c r="C34" s="111"/>
      <c r="D34" s="112">
        <v>17479827</v>
      </c>
      <c r="E34" s="112"/>
      <c r="F34" s="21"/>
      <c r="G34" s="25">
        <v>23694364022</v>
      </c>
      <c r="H34" s="21"/>
      <c r="I34" s="25">
        <v>30856235402</v>
      </c>
      <c r="J34" s="21"/>
      <c r="K34" s="26">
        <v>0</v>
      </c>
      <c r="L34" s="21"/>
      <c r="M34" s="27">
        <v>0</v>
      </c>
      <c r="N34" s="21"/>
      <c r="O34" s="27">
        <v>0</v>
      </c>
      <c r="P34" s="21"/>
      <c r="Q34" s="27">
        <v>0</v>
      </c>
      <c r="R34" s="21"/>
      <c r="S34" s="27">
        <v>17479827</v>
      </c>
      <c r="T34" s="21"/>
      <c r="U34" s="27">
        <v>2648</v>
      </c>
      <c r="V34" s="21"/>
      <c r="W34" s="25">
        <v>23694364022</v>
      </c>
      <c r="X34" s="21"/>
      <c r="Y34" s="25">
        <f>45928786617-11</f>
        <v>45928786606</v>
      </c>
      <c r="AA34" s="19">
        <f t="shared" si="0"/>
        <v>2.3858383002131545E-2</v>
      </c>
    </row>
    <row r="35" spans="1:27" ht="18.75" x14ac:dyDescent="0.2">
      <c r="A35" s="111" t="s">
        <v>44</v>
      </c>
      <c r="B35" s="111"/>
      <c r="C35" s="111"/>
      <c r="D35" s="112">
        <v>4482353</v>
      </c>
      <c r="E35" s="112"/>
      <c r="F35" s="21"/>
      <c r="G35" s="25">
        <v>12306968416</v>
      </c>
      <c r="H35" s="21"/>
      <c r="I35" s="25">
        <v>33001966731.9202</v>
      </c>
      <c r="J35" s="21"/>
      <c r="K35" s="26">
        <v>0</v>
      </c>
      <c r="L35" s="21"/>
      <c r="M35" s="27">
        <v>0</v>
      </c>
      <c r="N35" s="21"/>
      <c r="O35" s="27">
        <v>-1</v>
      </c>
      <c r="P35" s="21"/>
      <c r="Q35" s="27">
        <v>1</v>
      </c>
      <c r="R35" s="21"/>
      <c r="S35" s="27">
        <v>4482352</v>
      </c>
      <c r="T35" s="21"/>
      <c r="U35" s="27">
        <v>7420</v>
      </c>
      <c r="V35" s="21"/>
      <c r="W35" s="25">
        <v>12306965670</v>
      </c>
      <c r="X35" s="21"/>
      <c r="Y35" s="25">
        <v>33001959369.276798</v>
      </c>
      <c r="AA35" s="19">
        <f t="shared" si="0"/>
        <v>1.7143352669154323E-2</v>
      </c>
    </row>
    <row r="36" spans="1:27" ht="18.75" x14ac:dyDescent="0.2">
      <c r="A36" s="111" t="s">
        <v>45</v>
      </c>
      <c r="B36" s="111"/>
      <c r="C36" s="111"/>
      <c r="D36" s="112">
        <v>400000</v>
      </c>
      <c r="E36" s="112"/>
      <c r="F36" s="21"/>
      <c r="G36" s="25">
        <v>1538456946</v>
      </c>
      <c r="H36" s="21"/>
      <c r="I36" s="25">
        <v>2159179520</v>
      </c>
      <c r="J36" s="21"/>
      <c r="K36" s="26">
        <v>0</v>
      </c>
      <c r="L36" s="21"/>
      <c r="M36" s="27">
        <v>0</v>
      </c>
      <c r="N36" s="21"/>
      <c r="O36" s="27">
        <v>0</v>
      </c>
      <c r="P36" s="21"/>
      <c r="Q36" s="27">
        <v>0</v>
      </c>
      <c r="R36" s="21"/>
      <c r="S36" s="27">
        <v>400000</v>
      </c>
      <c r="T36" s="21"/>
      <c r="U36" s="27">
        <v>5730</v>
      </c>
      <c r="V36" s="21"/>
      <c r="W36" s="25">
        <v>1538456946</v>
      </c>
      <c r="X36" s="21"/>
      <c r="Y36" s="25">
        <v>2274282840</v>
      </c>
      <c r="AA36" s="19">
        <f t="shared" si="0"/>
        <v>1.1814096356903754E-3</v>
      </c>
    </row>
    <row r="37" spans="1:27" ht="18.75" x14ac:dyDescent="0.2">
      <c r="A37" s="111" t="s">
        <v>46</v>
      </c>
      <c r="B37" s="111"/>
      <c r="C37" s="111"/>
      <c r="D37" s="112">
        <v>900000</v>
      </c>
      <c r="E37" s="112"/>
      <c r="F37" s="21"/>
      <c r="G37" s="25">
        <v>2934412033</v>
      </c>
      <c r="H37" s="21"/>
      <c r="I37" s="25">
        <v>8876847420</v>
      </c>
      <c r="J37" s="21"/>
      <c r="K37" s="26">
        <v>0</v>
      </c>
      <c r="L37" s="21"/>
      <c r="M37" s="27">
        <v>0</v>
      </c>
      <c r="N37" s="21"/>
      <c r="O37" s="27">
        <v>0</v>
      </c>
      <c r="P37" s="21"/>
      <c r="Q37" s="27">
        <v>0</v>
      </c>
      <c r="R37" s="21"/>
      <c r="S37" s="27">
        <v>900000</v>
      </c>
      <c r="T37" s="21"/>
      <c r="U37" s="27">
        <v>11710</v>
      </c>
      <c r="V37" s="21"/>
      <c r="W37" s="25">
        <v>2934412033</v>
      </c>
      <c r="X37" s="21"/>
      <c r="Y37" s="25">
        <v>10457533530</v>
      </c>
      <c r="AA37" s="19">
        <f t="shared" si="0"/>
        <v>5.4323194374087556E-3</v>
      </c>
    </row>
    <row r="38" spans="1:27" ht="18.75" x14ac:dyDescent="0.2">
      <c r="A38" s="111" t="s">
        <v>47</v>
      </c>
      <c r="B38" s="111"/>
      <c r="C38" s="111"/>
      <c r="D38" s="112">
        <v>900000</v>
      </c>
      <c r="E38" s="112"/>
      <c r="F38" s="21"/>
      <c r="G38" s="25">
        <v>21626459741</v>
      </c>
      <c r="H38" s="21"/>
      <c r="I38" s="25">
        <v>38284753410</v>
      </c>
      <c r="J38" s="21"/>
      <c r="K38" s="26">
        <v>0</v>
      </c>
      <c r="L38" s="21"/>
      <c r="M38" s="27">
        <v>0</v>
      </c>
      <c r="N38" s="21"/>
      <c r="O38" s="27">
        <v>0</v>
      </c>
      <c r="P38" s="21"/>
      <c r="Q38" s="27">
        <v>0</v>
      </c>
      <c r="R38" s="21"/>
      <c r="S38" s="27">
        <v>900000</v>
      </c>
      <c r="T38" s="21"/>
      <c r="U38" s="27">
        <v>50400</v>
      </c>
      <c r="V38" s="21"/>
      <c r="W38" s="25">
        <v>21626459741</v>
      </c>
      <c r="X38" s="21"/>
      <c r="Y38" s="25">
        <v>45009367200</v>
      </c>
      <c r="AA38" s="19">
        <f t="shared" si="0"/>
        <v>2.3380777083296434E-2</v>
      </c>
    </row>
    <row r="39" spans="1:27" ht="18.75" x14ac:dyDescent="0.2">
      <c r="A39" s="111" t="s">
        <v>48</v>
      </c>
      <c r="B39" s="111"/>
      <c r="C39" s="111"/>
      <c r="D39" s="112">
        <v>279835</v>
      </c>
      <c r="E39" s="112"/>
      <c r="F39" s="21"/>
      <c r="G39" s="25">
        <v>1751957256</v>
      </c>
      <c r="H39" s="21"/>
      <c r="I39" s="25">
        <v>1599390002.592</v>
      </c>
      <c r="J39" s="21"/>
      <c r="K39" s="26">
        <v>0</v>
      </c>
      <c r="L39" s="21"/>
      <c r="M39" s="27">
        <v>0</v>
      </c>
      <c r="N39" s="21"/>
      <c r="O39" s="27">
        <v>-279835</v>
      </c>
      <c r="P39" s="21"/>
      <c r="Q39" s="25">
        <v>1797441559</v>
      </c>
      <c r="R39" s="21"/>
      <c r="S39" s="27">
        <v>0</v>
      </c>
      <c r="T39" s="21"/>
      <c r="U39" s="27">
        <v>0</v>
      </c>
      <c r="V39" s="21"/>
      <c r="W39" s="27">
        <v>0</v>
      </c>
      <c r="X39" s="28"/>
      <c r="Y39" s="27">
        <v>0</v>
      </c>
      <c r="AA39" s="19">
        <f t="shared" si="0"/>
        <v>0</v>
      </c>
    </row>
    <row r="40" spans="1:27" ht="18.75" x14ac:dyDescent="0.2">
      <c r="A40" s="111" t="s">
        <v>49</v>
      </c>
      <c r="B40" s="111"/>
      <c r="C40" s="111"/>
      <c r="D40" s="112">
        <v>250000</v>
      </c>
      <c r="E40" s="112"/>
      <c r="F40" s="21"/>
      <c r="G40" s="25">
        <v>2108560241</v>
      </c>
      <c r="H40" s="21"/>
      <c r="I40" s="25">
        <v>3331546525</v>
      </c>
      <c r="J40" s="21"/>
      <c r="K40" s="26">
        <v>0</v>
      </c>
      <c r="L40" s="21"/>
      <c r="M40" s="27">
        <v>0</v>
      </c>
      <c r="N40" s="21"/>
      <c r="O40" s="27">
        <v>0</v>
      </c>
      <c r="P40" s="21"/>
      <c r="Q40" s="27">
        <v>0</v>
      </c>
      <c r="R40" s="21"/>
      <c r="S40" s="27">
        <v>250000</v>
      </c>
      <c r="T40" s="21"/>
      <c r="U40" s="27">
        <v>15290</v>
      </c>
      <c r="V40" s="21"/>
      <c r="W40" s="25">
        <v>2108560241</v>
      </c>
      <c r="X40" s="21"/>
      <c r="Y40" s="25">
        <v>3792952075</v>
      </c>
      <c r="AA40" s="19">
        <f t="shared" si="0"/>
        <v>1.9703046825595375E-3</v>
      </c>
    </row>
    <row r="41" spans="1:27" ht="18.75" x14ac:dyDescent="0.2">
      <c r="A41" s="111" t="s">
        <v>50</v>
      </c>
      <c r="B41" s="111"/>
      <c r="C41" s="111"/>
      <c r="D41" s="112">
        <v>617383</v>
      </c>
      <c r="E41" s="112"/>
      <c r="F41" s="21"/>
      <c r="G41" s="25">
        <v>1854876906</v>
      </c>
      <c r="H41" s="21"/>
      <c r="I41" s="25">
        <v>612610629.40999997</v>
      </c>
      <c r="J41" s="21"/>
      <c r="K41" s="26">
        <v>0</v>
      </c>
      <c r="L41" s="21"/>
      <c r="M41" s="27">
        <v>0</v>
      </c>
      <c r="N41" s="21"/>
      <c r="O41" s="27">
        <v>0</v>
      </c>
      <c r="P41" s="21"/>
      <c r="Q41" s="27">
        <v>0</v>
      </c>
      <c r="R41" s="21"/>
      <c r="S41" s="27">
        <v>617383</v>
      </c>
      <c r="T41" s="21"/>
      <c r="U41" s="27">
        <v>1000</v>
      </c>
      <c r="V41" s="21"/>
      <c r="W41" s="25">
        <v>1854876906</v>
      </c>
      <c r="X41" s="21"/>
      <c r="Y41" s="25">
        <v>612610629.40999997</v>
      </c>
      <c r="AA41" s="19">
        <f t="shared" si="0"/>
        <v>3.182295921079542E-4</v>
      </c>
    </row>
    <row r="42" spans="1:27" ht="18.75" x14ac:dyDescent="0.2">
      <c r="A42" s="111" t="s">
        <v>51</v>
      </c>
      <c r="B42" s="111"/>
      <c r="C42" s="111"/>
      <c r="D42" s="112">
        <v>2400000</v>
      </c>
      <c r="E42" s="112"/>
      <c r="F42" s="21"/>
      <c r="G42" s="25">
        <v>30892800000</v>
      </c>
      <c r="H42" s="21"/>
      <c r="I42" s="25">
        <v>55059077760</v>
      </c>
      <c r="J42" s="21"/>
      <c r="K42" s="26">
        <v>0</v>
      </c>
      <c r="L42" s="21"/>
      <c r="M42" s="27">
        <v>0</v>
      </c>
      <c r="N42" s="21"/>
      <c r="O42" s="27">
        <v>0</v>
      </c>
      <c r="P42" s="21"/>
      <c r="Q42" s="27">
        <v>0</v>
      </c>
      <c r="R42" s="21"/>
      <c r="S42" s="27">
        <v>2400000</v>
      </c>
      <c r="T42" s="21"/>
      <c r="U42" s="27">
        <v>23120</v>
      </c>
      <c r="V42" s="21"/>
      <c r="W42" s="25">
        <v>30892800000</v>
      </c>
      <c r="X42" s="21"/>
      <c r="Y42" s="25">
        <v>55059077760</v>
      </c>
      <c r="AA42" s="19">
        <f t="shared" si="0"/>
        <v>2.8601246887080083E-2</v>
      </c>
    </row>
    <row r="43" spans="1:27" ht="18.75" x14ac:dyDescent="0.2">
      <c r="A43" s="111" t="s">
        <v>52</v>
      </c>
      <c r="B43" s="111"/>
      <c r="C43" s="111"/>
      <c r="D43" s="112">
        <v>3193394</v>
      </c>
      <c r="E43" s="112"/>
      <c r="F43" s="21"/>
      <c r="G43" s="25">
        <v>12176411322</v>
      </c>
      <c r="H43" s="21"/>
      <c r="I43" s="25">
        <v>17301151491.514801</v>
      </c>
      <c r="J43" s="21"/>
      <c r="K43" s="26">
        <v>0</v>
      </c>
      <c r="L43" s="21"/>
      <c r="M43" s="27">
        <v>0</v>
      </c>
      <c r="N43" s="21"/>
      <c r="O43" s="27">
        <v>-1</v>
      </c>
      <c r="P43" s="21"/>
      <c r="Q43" s="27">
        <v>1</v>
      </c>
      <c r="R43" s="21"/>
      <c r="S43" s="27">
        <v>3193393</v>
      </c>
      <c r="T43" s="21"/>
      <c r="U43" s="27">
        <v>6010</v>
      </c>
      <c r="V43" s="21"/>
      <c r="W43" s="25">
        <v>12176407509</v>
      </c>
      <c r="X43" s="21"/>
      <c r="Y43" s="25">
        <v>19043935513.3811</v>
      </c>
      <c r="AA43" s="19">
        <f t="shared" si="0"/>
        <v>9.8926521016948661E-3</v>
      </c>
    </row>
    <row r="44" spans="1:27" ht="18.75" x14ac:dyDescent="0.2">
      <c r="A44" s="111" t="s">
        <v>53</v>
      </c>
      <c r="B44" s="111"/>
      <c r="C44" s="111"/>
      <c r="D44" s="112">
        <v>100000</v>
      </c>
      <c r="E44" s="112"/>
      <c r="F44" s="21"/>
      <c r="G44" s="25">
        <v>1587217105</v>
      </c>
      <c r="H44" s="21"/>
      <c r="I44" s="25">
        <v>2298097320</v>
      </c>
      <c r="J44" s="21"/>
      <c r="K44" s="26">
        <v>130000</v>
      </c>
      <c r="L44" s="21"/>
      <c r="M44" s="25">
        <v>3813833006</v>
      </c>
      <c r="N44" s="21"/>
      <c r="O44" s="27">
        <v>0</v>
      </c>
      <c r="P44" s="21"/>
      <c r="Q44" s="27">
        <v>0</v>
      </c>
      <c r="R44" s="21"/>
      <c r="S44" s="27">
        <v>230000</v>
      </c>
      <c r="T44" s="21"/>
      <c r="U44" s="27">
        <v>38150</v>
      </c>
      <c r="V44" s="21"/>
      <c r="W44" s="25">
        <v>5401050111</v>
      </c>
      <c r="X44" s="21"/>
      <c r="Y44" s="25">
        <v>8706673115</v>
      </c>
      <c r="AA44" s="19">
        <f t="shared" si="0"/>
        <v>4.5228092706654449E-3</v>
      </c>
    </row>
    <row r="45" spans="1:27" ht="18.75" x14ac:dyDescent="0.2">
      <c r="A45" s="111" t="s">
        <v>54</v>
      </c>
      <c r="B45" s="111"/>
      <c r="C45" s="111"/>
      <c r="D45" s="112">
        <v>500000</v>
      </c>
      <c r="E45" s="112"/>
      <c r="F45" s="21"/>
      <c r="G45" s="25">
        <v>15514384000</v>
      </c>
      <c r="H45" s="21"/>
      <c r="I45" s="25">
        <v>34873329150</v>
      </c>
      <c r="J45" s="21"/>
      <c r="K45" s="26">
        <v>0</v>
      </c>
      <c r="L45" s="21"/>
      <c r="M45" s="27">
        <v>0</v>
      </c>
      <c r="N45" s="21"/>
      <c r="O45" s="27">
        <v>0</v>
      </c>
      <c r="P45" s="21"/>
      <c r="Q45" s="27">
        <v>0</v>
      </c>
      <c r="R45" s="21"/>
      <c r="S45" s="27">
        <v>500000</v>
      </c>
      <c r="T45" s="21"/>
      <c r="U45" s="27">
        <v>90260</v>
      </c>
      <c r="V45" s="21"/>
      <c r="W45" s="25">
        <v>15514384000</v>
      </c>
      <c r="X45" s="21"/>
      <c r="Y45" s="25">
        <v>44781145100</v>
      </c>
      <c r="AA45" s="19">
        <f t="shared" si="0"/>
        <v>2.3262223760343214E-2</v>
      </c>
    </row>
    <row r="46" spans="1:27" ht="18.75" x14ac:dyDescent="0.2">
      <c r="A46" s="111" t="s">
        <v>55</v>
      </c>
      <c r="B46" s="111"/>
      <c r="C46" s="111"/>
      <c r="D46" s="112">
        <v>2000000</v>
      </c>
      <c r="E46" s="112"/>
      <c r="F46" s="21"/>
      <c r="G46" s="25">
        <v>8185087645</v>
      </c>
      <c r="H46" s="21"/>
      <c r="I46" s="25">
        <v>37408579000</v>
      </c>
      <c r="J46" s="21"/>
      <c r="K46" s="26">
        <v>0</v>
      </c>
      <c r="L46" s="21"/>
      <c r="M46" s="27">
        <v>0</v>
      </c>
      <c r="N46" s="21"/>
      <c r="O46" s="27">
        <v>0</v>
      </c>
      <c r="P46" s="21"/>
      <c r="Q46" s="27">
        <v>0</v>
      </c>
      <c r="R46" s="21"/>
      <c r="S46" s="27">
        <v>2000000</v>
      </c>
      <c r="T46" s="21"/>
      <c r="U46" s="27">
        <v>26190</v>
      </c>
      <c r="V46" s="21"/>
      <c r="W46" s="25">
        <v>8185087645</v>
      </c>
      <c r="X46" s="21"/>
      <c r="Y46" s="25">
        <v>51975102600</v>
      </c>
      <c r="AA46" s="19">
        <f t="shared" si="0"/>
        <v>2.6999230679520883E-2</v>
      </c>
    </row>
    <row r="47" spans="1:27" ht="18.75" x14ac:dyDescent="0.2">
      <c r="A47" s="111" t="s">
        <v>56</v>
      </c>
      <c r="B47" s="111"/>
      <c r="C47" s="111"/>
      <c r="D47" s="112">
        <v>700000</v>
      </c>
      <c r="E47" s="112"/>
      <c r="F47" s="21"/>
      <c r="G47" s="25">
        <v>4794643590</v>
      </c>
      <c r="H47" s="21"/>
      <c r="I47" s="25">
        <v>4987149020</v>
      </c>
      <c r="J47" s="21"/>
      <c r="K47" s="26">
        <v>0</v>
      </c>
      <c r="L47" s="21"/>
      <c r="M47" s="27">
        <v>0</v>
      </c>
      <c r="N47" s="21"/>
      <c r="O47" s="27">
        <v>0</v>
      </c>
      <c r="P47" s="21"/>
      <c r="Q47" s="27">
        <v>0</v>
      </c>
      <c r="R47" s="21"/>
      <c r="S47" s="27">
        <v>700000</v>
      </c>
      <c r="T47" s="21"/>
      <c r="U47" s="27">
        <v>9600</v>
      </c>
      <c r="V47" s="21"/>
      <c r="W47" s="25">
        <v>4794643590</v>
      </c>
      <c r="X47" s="21"/>
      <c r="Y47" s="25">
        <v>6668054400</v>
      </c>
      <c r="AA47" s="19">
        <f t="shared" si="0"/>
        <v>3.4638188271550276E-3</v>
      </c>
    </row>
    <row r="48" spans="1:27" ht="18.75" x14ac:dyDescent="0.2">
      <c r="A48" s="111" t="s">
        <v>57</v>
      </c>
      <c r="B48" s="111"/>
      <c r="C48" s="111"/>
      <c r="D48" s="112">
        <v>435000</v>
      </c>
      <c r="E48" s="112"/>
      <c r="F48" s="21"/>
      <c r="G48" s="25">
        <v>2879027070</v>
      </c>
      <c r="H48" s="21"/>
      <c r="I48" s="25">
        <v>3011966126.0999999</v>
      </c>
      <c r="J48" s="21"/>
      <c r="K48" s="26">
        <v>0</v>
      </c>
      <c r="L48" s="21"/>
      <c r="M48" s="27">
        <v>0</v>
      </c>
      <c r="N48" s="21"/>
      <c r="O48" s="27">
        <v>0</v>
      </c>
      <c r="P48" s="21"/>
      <c r="Q48" s="27">
        <v>0</v>
      </c>
      <c r="R48" s="21"/>
      <c r="S48" s="27">
        <v>435000</v>
      </c>
      <c r="T48" s="21"/>
      <c r="U48" s="27">
        <v>6978</v>
      </c>
      <c r="V48" s="21"/>
      <c r="W48" s="25">
        <v>2879027070</v>
      </c>
      <c r="X48" s="21"/>
      <c r="Y48" s="25">
        <v>3011966126.0999999</v>
      </c>
      <c r="AA48" s="19">
        <f t="shared" si="0"/>
        <v>1.5646100569213072E-3</v>
      </c>
    </row>
    <row r="49" spans="1:27" ht="18.75" x14ac:dyDescent="0.2">
      <c r="A49" s="111" t="s">
        <v>58</v>
      </c>
      <c r="B49" s="111"/>
      <c r="C49" s="111"/>
      <c r="D49" s="112">
        <v>870000</v>
      </c>
      <c r="E49" s="112"/>
      <c r="F49" s="21"/>
      <c r="G49" s="25">
        <v>16102663168</v>
      </c>
      <c r="H49" s="21"/>
      <c r="I49" s="25">
        <v>17964750669</v>
      </c>
      <c r="J49" s="21"/>
      <c r="K49" s="26">
        <v>0</v>
      </c>
      <c r="L49" s="21"/>
      <c r="M49" s="27">
        <v>0</v>
      </c>
      <c r="N49" s="21"/>
      <c r="O49" s="27">
        <v>0</v>
      </c>
      <c r="P49" s="21"/>
      <c r="Q49" s="27">
        <v>0</v>
      </c>
      <c r="R49" s="21"/>
      <c r="S49" s="27">
        <v>870000</v>
      </c>
      <c r="T49" s="21"/>
      <c r="U49" s="27">
        <v>26350</v>
      </c>
      <c r="V49" s="21"/>
      <c r="W49" s="25">
        <v>16102663168</v>
      </c>
      <c r="X49" s="21"/>
      <c r="Y49" s="25">
        <v>22747293615</v>
      </c>
      <c r="AA49" s="19">
        <f t="shared" si="0"/>
        <v>1.1816415878439795E-2</v>
      </c>
    </row>
    <row r="50" spans="1:27" ht="18.75" x14ac:dyDescent="0.2">
      <c r="A50" s="111" t="s">
        <v>59</v>
      </c>
      <c r="B50" s="111"/>
      <c r="C50" s="111"/>
      <c r="D50" s="112">
        <v>562500</v>
      </c>
      <c r="E50" s="112"/>
      <c r="F50" s="21"/>
      <c r="G50" s="25">
        <v>4968006854</v>
      </c>
      <c r="H50" s="21"/>
      <c r="I50" s="25">
        <v>4124742356.25</v>
      </c>
      <c r="J50" s="21"/>
      <c r="K50" s="26">
        <v>0</v>
      </c>
      <c r="L50" s="21"/>
      <c r="M50" s="27">
        <v>0</v>
      </c>
      <c r="N50" s="21"/>
      <c r="O50" s="27">
        <v>0</v>
      </c>
      <c r="P50" s="21"/>
      <c r="Q50" s="27">
        <v>0</v>
      </c>
      <c r="R50" s="21"/>
      <c r="S50" s="27">
        <v>562500</v>
      </c>
      <c r="T50" s="21"/>
      <c r="U50" s="27">
        <v>8230</v>
      </c>
      <c r="V50" s="21"/>
      <c r="W50" s="25">
        <v>4968006854</v>
      </c>
      <c r="X50" s="21"/>
      <c r="Y50" s="25">
        <v>4593589931.25</v>
      </c>
      <c r="AA50" s="19">
        <f t="shared" si="0"/>
        <v>2.3862077802025007E-3</v>
      </c>
    </row>
    <row r="51" spans="1:27" ht="18.75" x14ac:dyDescent="0.2">
      <c r="A51" s="111" t="s">
        <v>60</v>
      </c>
      <c r="B51" s="111"/>
      <c r="C51" s="111"/>
      <c r="D51" s="112">
        <v>1169606</v>
      </c>
      <c r="E51" s="112"/>
      <c r="F51" s="21"/>
      <c r="G51" s="25">
        <v>28642954820</v>
      </c>
      <c r="H51" s="21"/>
      <c r="I51" s="25">
        <v>80589629823.852798</v>
      </c>
      <c r="J51" s="21"/>
      <c r="K51" s="26">
        <v>2232884</v>
      </c>
      <c r="L51" s="21"/>
      <c r="M51" s="27">
        <v>0</v>
      </c>
      <c r="N51" s="21"/>
      <c r="O51" s="27">
        <v>0</v>
      </c>
      <c r="P51" s="21"/>
      <c r="Q51" s="27">
        <v>0</v>
      </c>
      <c r="R51" s="21"/>
      <c r="S51" s="27">
        <v>3402490</v>
      </c>
      <c r="T51" s="21"/>
      <c r="U51" s="27">
        <v>29760</v>
      </c>
      <c r="V51" s="21"/>
      <c r="W51" s="25">
        <v>28642954820</v>
      </c>
      <c r="X51" s="21"/>
      <c r="Y51" s="25">
        <v>100475377268.448</v>
      </c>
      <c r="AA51" s="19">
        <f t="shared" si="0"/>
        <v>5.2193410936772572E-2</v>
      </c>
    </row>
    <row r="52" spans="1:27" ht="18.75" x14ac:dyDescent="0.2">
      <c r="A52" s="111" t="s">
        <v>61</v>
      </c>
      <c r="B52" s="111"/>
      <c r="C52" s="111"/>
      <c r="D52" s="112">
        <v>600000</v>
      </c>
      <c r="E52" s="112"/>
      <c r="F52" s="21"/>
      <c r="G52" s="25">
        <v>7875851981</v>
      </c>
      <c r="H52" s="21"/>
      <c r="I52" s="25">
        <v>8757775020</v>
      </c>
      <c r="J52" s="21"/>
      <c r="K52" s="26">
        <v>0</v>
      </c>
      <c r="L52" s="21"/>
      <c r="M52" s="27">
        <v>0</v>
      </c>
      <c r="N52" s="21"/>
      <c r="O52" s="27">
        <v>0</v>
      </c>
      <c r="P52" s="21"/>
      <c r="Q52" s="27">
        <v>0</v>
      </c>
      <c r="R52" s="21"/>
      <c r="S52" s="27">
        <v>600000</v>
      </c>
      <c r="T52" s="21"/>
      <c r="U52" s="27">
        <v>18250</v>
      </c>
      <c r="V52" s="21"/>
      <c r="W52" s="25">
        <v>7875851981</v>
      </c>
      <c r="X52" s="21"/>
      <c r="Y52" s="25">
        <v>10865356500</v>
      </c>
      <c r="AA52" s="19">
        <f t="shared" si="0"/>
        <v>5.644169071033862E-3</v>
      </c>
    </row>
    <row r="53" spans="1:27" ht="18.75" x14ac:dyDescent="0.2">
      <c r="A53" s="111" t="s">
        <v>62</v>
      </c>
      <c r="B53" s="111"/>
      <c r="C53" s="111"/>
      <c r="D53" s="112">
        <v>1000000</v>
      </c>
      <c r="E53" s="112"/>
      <c r="F53" s="21"/>
      <c r="G53" s="25">
        <v>5765170532</v>
      </c>
      <c r="H53" s="21"/>
      <c r="I53" s="25">
        <v>2293135970</v>
      </c>
      <c r="J53" s="21"/>
      <c r="K53" s="26">
        <v>0</v>
      </c>
      <c r="L53" s="21"/>
      <c r="M53" s="27">
        <v>0</v>
      </c>
      <c r="N53" s="21"/>
      <c r="O53" s="27">
        <v>0</v>
      </c>
      <c r="P53" s="21"/>
      <c r="Q53" s="27">
        <v>0</v>
      </c>
      <c r="R53" s="21"/>
      <c r="S53" s="27">
        <v>1000000</v>
      </c>
      <c r="T53" s="21"/>
      <c r="U53" s="27">
        <v>2586</v>
      </c>
      <c r="V53" s="21"/>
      <c r="W53" s="25">
        <v>5765170532</v>
      </c>
      <c r="X53" s="21"/>
      <c r="Y53" s="25">
        <v>2566010220</v>
      </c>
      <c r="AA53" s="19">
        <f t="shared" si="0"/>
        <v>1.332951709378408E-3</v>
      </c>
    </row>
    <row r="54" spans="1:27" ht="18.75" x14ac:dyDescent="0.2">
      <c r="A54" s="111" t="s">
        <v>63</v>
      </c>
      <c r="B54" s="111"/>
      <c r="C54" s="111"/>
      <c r="D54" s="112">
        <v>1200000</v>
      </c>
      <c r="E54" s="112"/>
      <c r="F54" s="21"/>
      <c r="G54" s="25">
        <v>12046928609</v>
      </c>
      <c r="H54" s="21"/>
      <c r="I54" s="25">
        <v>11478579360</v>
      </c>
      <c r="J54" s="21"/>
      <c r="K54" s="26">
        <v>0</v>
      </c>
      <c r="L54" s="21"/>
      <c r="M54" s="27">
        <v>0</v>
      </c>
      <c r="N54" s="21"/>
      <c r="O54" s="27">
        <v>0</v>
      </c>
      <c r="P54" s="21"/>
      <c r="Q54" s="27">
        <v>0</v>
      </c>
      <c r="R54" s="21"/>
      <c r="S54" s="27">
        <v>1200000</v>
      </c>
      <c r="T54" s="21"/>
      <c r="U54" s="27">
        <v>10340</v>
      </c>
      <c r="V54" s="21"/>
      <c r="W54" s="25">
        <v>12046928609</v>
      </c>
      <c r="X54" s="21"/>
      <c r="Y54" s="25">
        <v>12312086160</v>
      </c>
      <c r="AA54" s="19">
        <f t="shared" si="0"/>
        <v>6.3956940487112472E-3</v>
      </c>
    </row>
    <row r="55" spans="1:27" ht="18.75" x14ac:dyDescent="0.2">
      <c r="A55" s="111" t="s">
        <v>64</v>
      </c>
      <c r="B55" s="111"/>
      <c r="C55" s="111"/>
      <c r="D55" s="112">
        <v>21948</v>
      </c>
      <c r="E55" s="112"/>
      <c r="F55" s="21"/>
      <c r="G55" s="25">
        <v>760325209</v>
      </c>
      <c r="H55" s="21"/>
      <c r="I55" s="25">
        <v>1074107825.4672</v>
      </c>
      <c r="J55" s="21"/>
      <c r="K55" s="26">
        <v>0</v>
      </c>
      <c r="L55" s="21"/>
      <c r="M55" s="27">
        <v>0</v>
      </c>
      <c r="N55" s="21"/>
      <c r="O55" s="27">
        <v>0</v>
      </c>
      <c r="P55" s="21"/>
      <c r="Q55" s="27">
        <v>0</v>
      </c>
      <c r="R55" s="21"/>
      <c r="S55" s="27">
        <v>21948</v>
      </c>
      <c r="T55" s="21"/>
      <c r="U55" s="27">
        <v>52720</v>
      </c>
      <c r="V55" s="21"/>
      <c r="W55" s="25">
        <v>760325209</v>
      </c>
      <c r="X55" s="21"/>
      <c r="Y55" s="25">
        <v>1148154188.1312001</v>
      </c>
      <c r="AA55" s="19">
        <f t="shared" si="0"/>
        <v>5.9642556205386475E-4</v>
      </c>
    </row>
    <row r="56" spans="1:27" ht="18.75" x14ac:dyDescent="0.2">
      <c r="A56" s="111" t="s">
        <v>65</v>
      </c>
      <c r="B56" s="111"/>
      <c r="C56" s="111"/>
      <c r="D56" s="112">
        <v>100000</v>
      </c>
      <c r="E56" s="112"/>
      <c r="F56" s="21"/>
      <c r="G56" s="25">
        <v>2999970681</v>
      </c>
      <c r="H56" s="21"/>
      <c r="I56" s="25">
        <v>2614631450</v>
      </c>
      <c r="J56" s="21"/>
      <c r="K56" s="26">
        <v>0</v>
      </c>
      <c r="L56" s="21"/>
      <c r="M56" s="27">
        <v>0</v>
      </c>
      <c r="N56" s="21"/>
      <c r="O56" s="27">
        <v>0</v>
      </c>
      <c r="P56" s="21"/>
      <c r="Q56" s="27">
        <v>0</v>
      </c>
      <c r="R56" s="21"/>
      <c r="S56" s="27">
        <v>100000</v>
      </c>
      <c r="T56" s="21"/>
      <c r="U56" s="27">
        <v>28580</v>
      </c>
      <c r="V56" s="21"/>
      <c r="W56" s="25">
        <v>2999970681</v>
      </c>
      <c r="X56" s="21"/>
      <c r="Y56" s="25">
        <v>2835907660</v>
      </c>
      <c r="AA56" s="19">
        <f t="shared" si="0"/>
        <v>1.4731539000013495E-3</v>
      </c>
    </row>
    <row r="57" spans="1:27" ht="18.75" x14ac:dyDescent="0.2">
      <c r="A57" s="111" t="s">
        <v>66</v>
      </c>
      <c r="B57" s="111"/>
      <c r="C57" s="111"/>
      <c r="D57" s="112">
        <v>100000</v>
      </c>
      <c r="E57" s="112"/>
      <c r="F57" s="21"/>
      <c r="G57" s="25">
        <v>1319505815</v>
      </c>
      <c r="H57" s="21"/>
      <c r="I57" s="25">
        <v>1178816760</v>
      </c>
      <c r="J57" s="21"/>
      <c r="K57" s="26">
        <v>0</v>
      </c>
      <c r="L57" s="21"/>
      <c r="M57" s="27">
        <v>0</v>
      </c>
      <c r="N57" s="21"/>
      <c r="O57" s="27">
        <v>0</v>
      </c>
      <c r="P57" s="21"/>
      <c r="Q57" s="27">
        <v>0</v>
      </c>
      <c r="R57" s="21"/>
      <c r="S57" s="27">
        <v>100000</v>
      </c>
      <c r="T57" s="21"/>
      <c r="U57" s="27">
        <v>12050</v>
      </c>
      <c r="V57" s="21"/>
      <c r="W57" s="25">
        <v>1319505815</v>
      </c>
      <c r="X57" s="21"/>
      <c r="Y57" s="25">
        <v>1195685350</v>
      </c>
      <c r="AA57" s="19">
        <f t="shared" si="0"/>
        <v>6.2111632242884047E-4</v>
      </c>
    </row>
    <row r="58" spans="1:27" ht="18.75" x14ac:dyDescent="0.2">
      <c r="A58" s="111" t="s">
        <v>67</v>
      </c>
      <c r="B58" s="111"/>
      <c r="C58" s="111"/>
      <c r="D58" s="112">
        <v>4600000</v>
      </c>
      <c r="E58" s="112"/>
      <c r="F58" s="21"/>
      <c r="G58" s="25">
        <v>17325630314</v>
      </c>
      <c r="H58" s="21"/>
      <c r="I58" s="25">
        <v>89599996460</v>
      </c>
      <c r="J58" s="21"/>
      <c r="K58" s="26">
        <v>0</v>
      </c>
      <c r="L58" s="21"/>
      <c r="M58" s="27">
        <v>0</v>
      </c>
      <c r="N58" s="21"/>
      <c r="O58" s="27">
        <v>0</v>
      </c>
      <c r="P58" s="21"/>
      <c r="Q58" s="27">
        <v>0</v>
      </c>
      <c r="R58" s="21"/>
      <c r="S58" s="27">
        <v>4600000</v>
      </c>
      <c r="T58" s="21"/>
      <c r="U58" s="27">
        <v>19840</v>
      </c>
      <c r="V58" s="21"/>
      <c r="W58" s="25">
        <v>17325630314</v>
      </c>
      <c r="X58" s="21"/>
      <c r="Y58" s="25">
        <v>90558529280</v>
      </c>
      <c r="AA58" s="19">
        <f t="shared" si="0"/>
        <v>4.7041958547838755E-2</v>
      </c>
    </row>
    <row r="59" spans="1:27" ht="18.75" x14ac:dyDescent="0.2">
      <c r="A59" s="111" t="s">
        <v>68</v>
      </c>
      <c r="B59" s="111"/>
      <c r="C59" s="111"/>
      <c r="D59" s="112">
        <v>100000</v>
      </c>
      <c r="E59" s="112"/>
      <c r="F59" s="21"/>
      <c r="G59" s="25">
        <v>2268462830</v>
      </c>
      <c r="H59" s="21"/>
      <c r="I59" s="25">
        <v>16302996100</v>
      </c>
      <c r="J59" s="21"/>
      <c r="K59" s="26">
        <v>0</v>
      </c>
      <c r="L59" s="21"/>
      <c r="M59" s="27">
        <v>0</v>
      </c>
      <c r="N59" s="21"/>
      <c r="O59" s="27">
        <v>0</v>
      </c>
      <c r="P59" s="21"/>
      <c r="Q59" s="27">
        <v>0</v>
      </c>
      <c r="R59" s="21"/>
      <c r="S59" s="27">
        <v>100000</v>
      </c>
      <c r="T59" s="21"/>
      <c r="U59" s="27">
        <v>161100</v>
      </c>
      <c r="V59" s="21"/>
      <c r="W59" s="25">
        <v>2268462830</v>
      </c>
      <c r="X59" s="21"/>
      <c r="Y59" s="25">
        <v>15985469700</v>
      </c>
      <c r="AA59" s="19">
        <f t="shared" si="0"/>
        <v>8.3038870990279016E-3</v>
      </c>
    </row>
    <row r="60" spans="1:27" ht="18.75" x14ac:dyDescent="0.2">
      <c r="A60" s="111" t="s">
        <v>69</v>
      </c>
      <c r="B60" s="111"/>
      <c r="C60" s="111"/>
      <c r="D60" s="112">
        <v>100000</v>
      </c>
      <c r="E60" s="112"/>
      <c r="F60" s="21"/>
      <c r="G60" s="25">
        <v>1639355635</v>
      </c>
      <c r="H60" s="21"/>
      <c r="I60" s="25">
        <v>1862490790</v>
      </c>
      <c r="J60" s="21"/>
      <c r="K60" s="26">
        <v>0</v>
      </c>
      <c r="L60" s="21"/>
      <c r="M60" s="27">
        <v>0</v>
      </c>
      <c r="N60" s="21"/>
      <c r="O60" s="27">
        <v>0</v>
      </c>
      <c r="P60" s="21"/>
      <c r="Q60" s="27">
        <v>0</v>
      </c>
      <c r="R60" s="21"/>
      <c r="S60" s="27">
        <v>100000</v>
      </c>
      <c r="T60" s="21"/>
      <c r="U60" s="27">
        <v>25220</v>
      </c>
      <c r="V60" s="21"/>
      <c r="W60" s="25">
        <v>1639355635</v>
      </c>
      <c r="X60" s="21"/>
      <c r="Y60" s="25">
        <v>2502504940</v>
      </c>
      <c r="AA60" s="19">
        <f t="shared" si="0"/>
        <v>1.2999629586435981E-3</v>
      </c>
    </row>
    <row r="61" spans="1:27" ht="18.75" x14ac:dyDescent="0.2">
      <c r="A61" s="111" t="s">
        <v>70</v>
      </c>
      <c r="B61" s="111"/>
      <c r="C61" s="111"/>
      <c r="D61" s="112">
        <v>1844082</v>
      </c>
      <c r="E61" s="112"/>
      <c r="F61" s="21"/>
      <c r="G61" s="25">
        <v>26455098019</v>
      </c>
      <c r="H61" s="21"/>
      <c r="I61" s="25">
        <v>30503220193.153801</v>
      </c>
      <c r="J61" s="21"/>
      <c r="K61" s="26">
        <v>0</v>
      </c>
      <c r="L61" s="21"/>
      <c r="M61" s="27">
        <v>0</v>
      </c>
      <c r="N61" s="21"/>
      <c r="O61" s="27">
        <v>0</v>
      </c>
      <c r="P61" s="21"/>
      <c r="Q61" s="27">
        <v>0</v>
      </c>
      <c r="R61" s="21"/>
      <c r="S61" s="27">
        <v>1844082</v>
      </c>
      <c r="T61" s="21"/>
      <c r="U61" s="27">
        <v>17920</v>
      </c>
      <c r="V61" s="21"/>
      <c r="W61" s="25">
        <v>26455098019</v>
      </c>
      <c r="X61" s="21"/>
      <c r="Y61" s="25">
        <v>32790504250.8288</v>
      </c>
      <c r="AA61" s="19">
        <f t="shared" si="0"/>
        <v>1.703350920111386E-2</v>
      </c>
    </row>
    <row r="62" spans="1:27" ht="18.75" x14ac:dyDescent="0.2">
      <c r="A62" s="111" t="s">
        <v>71</v>
      </c>
      <c r="B62" s="111"/>
      <c r="C62" s="111"/>
      <c r="D62" s="112">
        <v>100000</v>
      </c>
      <c r="E62" s="112"/>
      <c r="F62" s="21"/>
      <c r="G62" s="25">
        <v>1085885112</v>
      </c>
      <c r="H62" s="21"/>
      <c r="I62" s="25">
        <v>1395131620</v>
      </c>
      <c r="J62" s="21"/>
      <c r="K62" s="26">
        <v>0</v>
      </c>
      <c r="L62" s="21"/>
      <c r="M62" s="27">
        <v>0</v>
      </c>
      <c r="N62" s="21"/>
      <c r="O62" s="27">
        <v>0</v>
      </c>
      <c r="P62" s="21"/>
      <c r="Q62" s="27">
        <v>0</v>
      </c>
      <c r="R62" s="21"/>
      <c r="S62" s="27">
        <v>100000</v>
      </c>
      <c r="T62" s="21"/>
      <c r="U62" s="27">
        <v>17250</v>
      </c>
      <c r="V62" s="21"/>
      <c r="W62" s="25">
        <v>1085885112</v>
      </c>
      <c r="X62" s="21"/>
      <c r="Y62" s="25">
        <v>1711665750</v>
      </c>
      <c r="AA62" s="19">
        <f t="shared" si="0"/>
        <v>8.8914992214916995E-4</v>
      </c>
    </row>
    <row r="63" spans="1:27" ht="18.75" x14ac:dyDescent="0.2">
      <c r="A63" s="111" t="s">
        <v>72</v>
      </c>
      <c r="B63" s="111"/>
      <c r="C63" s="111"/>
      <c r="D63" s="112">
        <v>220000</v>
      </c>
      <c r="E63" s="112"/>
      <c r="F63" s="21"/>
      <c r="G63" s="25">
        <v>9705787505</v>
      </c>
      <c r="H63" s="21"/>
      <c r="I63" s="25">
        <v>13272603520</v>
      </c>
      <c r="J63" s="21"/>
      <c r="K63" s="26">
        <v>0</v>
      </c>
      <c r="L63" s="21"/>
      <c r="M63" s="27">
        <v>0</v>
      </c>
      <c r="N63" s="21"/>
      <c r="O63" s="27">
        <v>0</v>
      </c>
      <c r="P63" s="21"/>
      <c r="Q63" s="27">
        <v>0</v>
      </c>
      <c r="R63" s="21"/>
      <c r="S63" s="27">
        <v>220000</v>
      </c>
      <c r="T63" s="21"/>
      <c r="U63" s="27">
        <v>77060</v>
      </c>
      <c r="V63" s="21"/>
      <c r="W63" s="25">
        <v>9705787505</v>
      </c>
      <c r="X63" s="21"/>
      <c r="Y63" s="25">
        <v>16822151764</v>
      </c>
      <c r="AA63" s="19">
        <f t="shared" si="0"/>
        <v>8.7385138899590195E-3</v>
      </c>
    </row>
    <row r="64" spans="1:27" ht="18.75" x14ac:dyDescent="0.2">
      <c r="A64" s="111" t="s">
        <v>73</v>
      </c>
      <c r="B64" s="111"/>
      <c r="C64" s="111"/>
      <c r="D64" s="112">
        <v>600000</v>
      </c>
      <c r="E64" s="112"/>
      <c r="F64" s="21"/>
      <c r="G64" s="25">
        <v>8323598586</v>
      </c>
      <c r="H64" s="21"/>
      <c r="I64" s="25">
        <v>11228527320</v>
      </c>
      <c r="J64" s="21"/>
      <c r="K64" s="26">
        <v>0</v>
      </c>
      <c r="L64" s="21"/>
      <c r="M64" s="27">
        <v>0</v>
      </c>
      <c r="N64" s="21"/>
      <c r="O64" s="27">
        <v>-600000</v>
      </c>
      <c r="P64" s="21"/>
      <c r="Q64" s="25">
        <v>12478787629</v>
      </c>
      <c r="R64" s="21"/>
      <c r="S64" s="27">
        <v>0</v>
      </c>
      <c r="T64" s="21"/>
      <c r="U64" s="27">
        <v>0</v>
      </c>
      <c r="V64" s="21"/>
      <c r="W64" s="27">
        <v>0</v>
      </c>
      <c r="X64" s="28"/>
      <c r="Y64" s="27">
        <v>0</v>
      </c>
      <c r="AA64" s="19">
        <f t="shared" si="0"/>
        <v>0</v>
      </c>
    </row>
    <row r="65" spans="1:27" ht="18.75" x14ac:dyDescent="0.2">
      <c r="A65" s="111" t="s">
        <v>74</v>
      </c>
      <c r="B65" s="111"/>
      <c r="C65" s="111"/>
      <c r="D65" s="112">
        <v>600000</v>
      </c>
      <c r="E65" s="112"/>
      <c r="F65" s="21"/>
      <c r="G65" s="25">
        <v>5566679469</v>
      </c>
      <c r="H65" s="21"/>
      <c r="I65" s="25">
        <v>7644448080</v>
      </c>
      <c r="J65" s="21"/>
      <c r="K65" s="26">
        <v>0</v>
      </c>
      <c r="L65" s="21"/>
      <c r="M65" s="27">
        <v>0</v>
      </c>
      <c r="N65" s="21"/>
      <c r="O65" s="27">
        <v>0</v>
      </c>
      <c r="P65" s="21"/>
      <c r="Q65" s="27">
        <v>0</v>
      </c>
      <c r="R65" s="21"/>
      <c r="S65" s="27">
        <v>600000</v>
      </c>
      <c r="T65" s="21"/>
      <c r="U65" s="27">
        <v>12640</v>
      </c>
      <c r="V65" s="21"/>
      <c r="W65" s="25">
        <v>5566679469</v>
      </c>
      <c r="X65" s="21"/>
      <c r="Y65" s="25">
        <v>7525375680</v>
      </c>
      <c r="AA65" s="19">
        <f t="shared" si="0"/>
        <v>3.90916696207496E-3</v>
      </c>
    </row>
    <row r="66" spans="1:27" ht="18.75" x14ac:dyDescent="0.2">
      <c r="A66" s="111" t="s">
        <v>75</v>
      </c>
      <c r="B66" s="111"/>
      <c r="C66" s="111"/>
      <c r="D66" s="112">
        <v>2800000</v>
      </c>
      <c r="E66" s="112"/>
      <c r="F66" s="21"/>
      <c r="G66" s="25">
        <v>14963459005</v>
      </c>
      <c r="H66" s="21"/>
      <c r="I66" s="25">
        <v>21615609680</v>
      </c>
      <c r="J66" s="21"/>
      <c r="K66" s="26">
        <v>0</v>
      </c>
      <c r="L66" s="21"/>
      <c r="M66" s="27">
        <v>0</v>
      </c>
      <c r="N66" s="21"/>
      <c r="O66" s="27">
        <v>0</v>
      </c>
      <c r="P66" s="21"/>
      <c r="Q66" s="27">
        <v>0</v>
      </c>
      <c r="R66" s="21"/>
      <c r="S66" s="27">
        <v>2800000</v>
      </c>
      <c r="T66" s="21"/>
      <c r="U66" s="27">
        <v>7990</v>
      </c>
      <c r="V66" s="21"/>
      <c r="W66" s="25">
        <v>14963459005</v>
      </c>
      <c r="X66" s="21"/>
      <c r="Y66" s="25">
        <v>22199064440</v>
      </c>
      <c r="AA66" s="19">
        <f t="shared" si="0"/>
        <v>1.1531630178736946E-2</v>
      </c>
    </row>
    <row r="67" spans="1:27" ht="18.75" x14ac:dyDescent="0.2">
      <c r="A67" s="111" t="s">
        <v>76</v>
      </c>
      <c r="B67" s="111"/>
      <c r="C67" s="111"/>
      <c r="D67" s="112">
        <v>2960706</v>
      </c>
      <c r="E67" s="112"/>
      <c r="F67" s="21"/>
      <c r="G67" s="25">
        <v>12778235031</v>
      </c>
      <c r="H67" s="21"/>
      <c r="I67" s="25">
        <v>7843978712.7953997</v>
      </c>
      <c r="J67" s="21"/>
      <c r="K67" s="26">
        <v>0</v>
      </c>
      <c r="L67" s="21"/>
      <c r="M67" s="27">
        <v>0</v>
      </c>
      <c r="N67" s="21"/>
      <c r="O67" s="27">
        <v>0</v>
      </c>
      <c r="P67" s="21"/>
      <c r="Q67" s="27">
        <v>0</v>
      </c>
      <c r="R67" s="21"/>
      <c r="S67" s="27">
        <v>2960706</v>
      </c>
      <c r="T67" s="21"/>
      <c r="U67" s="27">
        <v>2986</v>
      </c>
      <c r="V67" s="21"/>
      <c r="W67" s="25">
        <v>12778235031</v>
      </c>
      <c r="X67" s="21"/>
      <c r="Y67" s="25">
        <v>8772329751.4633198</v>
      </c>
      <c r="AA67" s="19">
        <f t="shared" si="0"/>
        <v>4.5569155751235069E-3</v>
      </c>
    </row>
    <row r="68" spans="1:27" ht="18.75" x14ac:dyDescent="0.2">
      <c r="A68" s="111" t="s">
        <v>77</v>
      </c>
      <c r="B68" s="111"/>
      <c r="C68" s="111"/>
      <c r="D68" s="112">
        <v>197333</v>
      </c>
      <c r="E68" s="112"/>
      <c r="F68" s="21"/>
      <c r="G68" s="25">
        <v>5740251400</v>
      </c>
      <c r="H68" s="21"/>
      <c r="I68" s="25">
        <v>3951397689.0637999</v>
      </c>
      <c r="J68" s="21"/>
      <c r="K68" s="26">
        <v>0</v>
      </c>
      <c r="L68" s="21"/>
      <c r="M68" s="27">
        <v>0</v>
      </c>
      <c r="N68" s="21"/>
      <c r="O68" s="27">
        <v>-1</v>
      </c>
      <c r="P68" s="21"/>
      <c r="Q68" s="27">
        <v>1</v>
      </c>
      <c r="R68" s="21"/>
      <c r="S68" s="27">
        <v>197332</v>
      </c>
      <c r="T68" s="21"/>
      <c r="U68" s="27">
        <v>23190</v>
      </c>
      <c r="V68" s="21"/>
      <c r="W68" s="25">
        <v>5740222311</v>
      </c>
      <c r="X68" s="21"/>
      <c r="Y68" s="25">
        <v>4540755602.2116003</v>
      </c>
      <c r="AA68" s="19">
        <f t="shared" si="0"/>
        <v>2.3587622117255381E-3</v>
      </c>
    </row>
    <row r="69" spans="1:27" ht="18.75" x14ac:dyDescent="0.2">
      <c r="A69" s="111" t="s">
        <v>78</v>
      </c>
      <c r="B69" s="111"/>
      <c r="C69" s="111"/>
      <c r="D69" s="112">
        <v>3750000</v>
      </c>
      <c r="E69" s="112"/>
      <c r="F69" s="21"/>
      <c r="G69" s="25">
        <v>11808212130</v>
      </c>
      <c r="H69" s="21"/>
      <c r="I69" s="25">
        <v>20763249750</v>
      </c>
      <c r="J69" s="21"/>
      <c r="K69" s="26">
        <v>0</v>
      </c>
      <c r="L69" s="21"/>
      <c r="M69" s="27">
        <v>0</v>
      </c>
      <c r="N69" s="21"/>
      <c r="O69" s="27">
        <v>0</v>
      </c>
      <c r="P69" s="21"/>
      <c r="Q69" s="27">
        <v>0</v>
      </c>
      <c r="R69" s="21"/>
      <c r="S69" s="27">
        <v>3750000</v>
      </c>
      <c r="T69" s="21"/>
      <c r="U69" s="27">
        <v>6060</v>
      </c>
      <c r="V69" s="21"/>
      <c r="W69" s="25">
        <v>11808212130</v>
      </c>
      <c r="X69" s="21"/>
      <c r="Y69" s="25">
        <v>22549335750</v>
      </c>
      <c r="AA69" s="19">
        <f t="shared" si="0"/>
        <v>1.1713583757008631E-2</v>
      </c>
    </row>
    <row r="70" spans="1:27" ht="18.75" x14ac:dyDescent="0.2">
      <c r="A70" s="111" t="s">
        <v>79</v>
      </c>
      <c r="B70" s="111"/>
      <c r="C70" s="111"/>
      <c r="D70" s="112">
        <v>900000</v>
      </c>
      <c r="E70" s="112"/>
      <c r="F70" s="21"/>
      <c r="G70" s="25">
        <v>7282348616</v>
      </c>
      <c r="H70" s="21"/>
      <c r="I70" s="25">
        <v>9153690750</v>
      </c>
      <c r="J70" s="21"/>
      <c r="K70" s="26">
        <v>0</v>
      </c>
      <c r="L70" s="21"/>
      <c r="M70" s="27">
        <v>0</v>
      </c>
      <c r="N70" s="21"/>
      <c r="O70" s="27">
        <v>0</v>
      </c>
      <c r="P70" s="21"/>
      <c r="Q70" s="27">
        <v>0</v>
      </c>
      <c r="R70" s="21"/>
      <c r="S70" s="27">
        <v>900000</v>
      </c>
      <c r="T70" s="21"/>
      <c r="U70" s="27">
        <v>13640</v>
      </c>
      <c r="V70" s="21"/>
      <c r="W70" s="25">
        <v>7282348616</v>
      </c>
      <c r="X70" s="21"/>
      <c r="Y70" s="25">
        <v>12181106520</v>
      </c>
      <c r="AA70" s="19">
        <f t="shared" si="0"/>
        <v>6.3276547503207017E-3</v>
      </c>
    </row>
    <row r="71" spans="1:27" ht="18.75" x14ac:dyDescent="0.2">
      <c r="A71" s="111" t="s">
        <v>80</v>
      </c>
      <c r="B71" s="111"/>
      <c r="C71" s="111"/>
      <c r="D71" s="112">
        <v>1630606</v>
      </c>
      <c r="E71" s="112"/>
      <c r="F71" s="21"/>
      <c r="G71" s="25">
        <v>7849695672</v>
      </c>
      <c r="H71" s="21"/>
      <c r="I71" s="25">
        <v>10452289144.905199</v>
      </c>
      <c r="J71" s="21"/>
      <c r="K71" s="26">
        <v>0</v>
      </c>
      <c r="L71" s="21"/>
      <c r="M71" s="27">
        <v>0</v>
      </c>
      <c r="N71" s="21"/>
      <c r="O71" s="27">
        <v>-206000</v>
      </c>
      <c r="P71" s="21"/>
      <c r="Q71" s="25">
        <v>1449250030</v>
      </c>
      <c r="R71" s="21"/>
      <c r="S71" s="27">
        <v>1424606</v>
      </c>
      <c r="T71" s="21"/>
      <c r="U71" s="27">
        <v>7010</v>
      </c>
      <c r="V71" s="21"/>
      <c r="W71" s="25">
        <v>6858016929</v>
      </c>
      <c r="X71" s="21"/>
      <c r="Y71" s="25">
        <v>9909292507.2961998</v>
      </c>
      <c r="AA71" s="19">
        <f t="shared" si="0"/>
        <v>5.1475275832420959E-3</v>
      </c>
    </row>
    <row r="72" spans="1:27" ht="18.75" x14ac:dyDescent="0.2">
      <c r="A72" s="111" t="s">
        <v>81</v>
      </c>
      <c r="B72" s="111"/>
      <c r="C72" s="111"/>
      <c r="D72" s="112">
        <v>12476723</v>
      </c>
      <c r="E72" s="112"/>
      <c r="F72" s="21"/>
      <c r="G72" s="25">
        <v>22269513564</v>
      </c>
      <c r="H72" s="21"/>
      <c r="I72" s="25">
        <v>24178682799.653099</v>
      </c>
      <c r="J72" s="21"/>
      <c r="K72" s="26">
        <v>0</v>
      </c>
      <c r="L72" s="21"/>
      <c r="M72" s="27">
        <v>0</v>
      </c>
      <c r="N72" s="21"/>
      <c r="O72" s="27">
        <v>-7476723</v>
      </c>
      <c r="P72" s="21"/>
      <c r="Q72" s="25">
        <v>18494777634</v>
      </c>
      <c r="R72" s="21"/>
      <c r="S72" s="27">
        <v>5000000</v>
      </c>
      <c r="T72" s="21"/>
      <c r="U72" s="27">
        <v>2533</v>
      </c>
      <c r="V72" s="21"/>
      <c r="W72" s="25">
        <v>8924424136</v>
      </c>
      <c r="X72" s="21"/>
      <c r="Y72" s="25">
        <v>12567099550</v>
      </c>
      <c r="AA72" s="19">
        <f t="shared" si="0"/>
        <v>6.5281645008807175E-3</v>
      </c>
    </row>
    <row r="73" spans="1:27" ht="18.75" x14ac:dyDescent="0.2">
      <c r="A73" s="111" t="s">
        <v>82</v>
      </c>
      <c r="B73" s="111"/>
      <c r="C73" s="111"/>
      <c r="D73" s="112">
        <v>200000</v>
      </c>
      <c r="E73" s="112"/>
      <c r="F73" s="21"/>
      <c r="G73" s="25">
        <v>1229266057</v>
      </c>
      <c r="H73" s="21"/>
      <c r="I73" s="25">
        <v>934718340</v>
      </c>
      <c r="J73" s="21"/>
      <c r="K73" s="26">
        <v>0</v>
      </c>
      <c r="L73" s="21"/>
      <c r="M73" s="27">
        <v>0</v>
      </c>
      <c r="N73" s="21"/>
      <c r="O73" s="27">
        <v>-200000</v>
      </c>
      <c r="P73" s="21"/>
      <c r="Q73" s="25">
        <v>960517368</v>
      </c>
      <c r="R73" s="21"/>
      <c r="S73" s="27">
        <v>0</v>
      </c>
      <c r="T73" s="21"/>
      <c r="U73" s="27">
        <v>0</v>
      </c>
      <c r="V73" s="21"/>
      <c r="W73" s="27">
        <v>0</v>
      </c>
      <c r="X73" s="28"/>
      <c r="Y73" s="27">
        <v>0</v>
      </c>
      <c r="AA73" s="19">
        <f t="shared" si="0"/>
        <v>0</v>
      </c>
    </row>
    <row r="74" spans="1:27" ht="18.75" x14ac:dyDescent="0.2">
      <c r="A74" s="111" t="s">
        <v>83</v>
      </c>
      <c r="B74" s="111"/>
      <c r="C74" s="111"/>
      <c r="D74" s="112">
        <v>1653827</v>
      </c>
      <c r="E74" s="112"/>
      <c r="F74" s="21"/>
      <c r="G74" s="25">
        <v>1894193836</v>
      </c>
      <c r="H74" s="21"/>
      <c r="I74" s="25">
        <v>3912246314.8193598</v>
      </c>
      <c r="J74" s="21"/>
      <c r="K74" s="26">
        <v>250826</v>
      </c>
      <c r="L74" s="21"/>
      <c r="M74" s="27">
        <v>0</v>
      </c>
      <c r="N74" s="21"/>
      <c r="O74" s="27">
        <v>0</v>
      </c>
      <c r="P74" s="21"/>
      <c r="Q74" s="27">
        <v>0</v>
      </c>
      <c r="R74" s="21"/>
      <c r="S74" s="27">
        <v>1904653</v>
      </c>
      <c r="T74" s="21"/>
      <c r="U74" s="27">
        <v>2183</v>
      </c>
      <c r="V74" s="21"/>
      <c r="W74" s="25">
        <v>1894193836</v>
      </c>
      <c r="X74" s="21"/>
      <c r="Y74" s="25">
        <v>4125717260.5327301</v>
      </c>
      <c r="AA74" s="19">
        <f t="shared" ref="AA74:AA106" si="1">Y74/$AF$1</f>
        <v>2.143164447271416E-3</v>
      </c>
    </row>
    <row r="75" spans="1:27" ht="18.75" x14ac:dyDescent="0.2">
      <c r="A75" s="111" t="s">
        <v>84</v>
      </c>
      <c r="B75" s="111"/>
      <c r="C75" s="111"/>
      <c r="D75" s="112">
        <v>3280000</v>
      </c>
      <c r="E75" s="112"/>
      <c r="F75" s="21"/>
      <c r="G75" s="25">
        <v>29974190258</v>
      </c>
      <c r="H75" s="21"/>
      <c r="I75" s="25">
        <v>59006724728</v>
      </c>
      <c r="J75" s="21"/>
      <c r="K75" s="26">
        <v>0</v>
      </c>
      <c r="L75" s="21"/>
      <c r="M75" s="27">
        <v>0</v>
      </c>
      <c r="N75" s="21"/>
      <c r="O75" s="27">
        <v>0</v>
      </c>
      <c r="P75" s="21"/>
      <c r="Q75" s="27">
        <v>0</v>
      </c>
      <c r="R75" s="21"/>
      <c r="S75" s="27">
        <v>3280000</v>
      </c>
      <c r="T75" s="21"/>
      <c r="U75" s="27">
        <v>25400</v>
      </c>
      <c r="V75" s="21"/>
      <c r="W75" s="25">
        <v>29974190258</v>
      </c>
      <c r="X75" s="21"/>
      <c r="Y75" s="25">
        <v>82667998240</v>
      </c>
      <c r="AA75" s="19">
        <f t="shared" si="1"/>
        <v>4.294310626903864E-2</v>
      </c>
    </row>
    <row r="76" spans="1:27" ht="18.75" x14ac:dyDescent="0.2">
      <c r="A76" s="111" t="s">
        <v>85</v>
      </c>
      <c r="B76" s="111"/>
      <c r="C76" s="111"/>
      <c r="D76" s="112">
        <v>375000</v>
      </c>
      <c r="E76" s="112"/>
      <c r="F76" s="21"/>
      <c r="G76" s="25">
        <v>3168785864</v>
      </c>
      <c r="H76" s="21"/>
      <c r="I76" s="25">
        <v>3069835312.5</v>
      </c>
      <c r="J76" s="21"/>
      <c r="K76" s="26">
        <v>0</v>
      </c>
      <c r="L76" s="21"/>
      <c r="M76" s="27">
        <v>0</v>
      </c>
      <c r="N76" s="21"/>
      <c r="O76" s="27">
        <v>0</v>
      </c>
      <c r="P76" s="21"/>
      <c r="Q76" s="27">
        <v>0</v>
      </c>
      <c r="R76" s="21"/>
      <c r="S76" s="27">
        <v>375000</v>
      </c>
      <c r="T76" s="21"/>
      <c r="U76" s="27">
        <v>11850</v>
      </c>
      <c r="V76" s="21"/>
      <c r="W76" s="25">
        <v>3168785864</v>
      </c>
      <c r="X76" s="21"/>
      <c r="Y76" s="25">
        <v>4409399812.5</v>
      </c>
      <c r="AA76" s="19">
        <f t="shared" si="1"/>
        <v>2.2905275168407968E-3</v>
      </c>
    </row>
    <row r="77" spans="1:27" ht="18.75" x14ac:dyDescent="0.2">
      <c r="A77" s="111" t="s">
        <v>86</v>
      </c>
      <c r="B77" s="111"/>
      <c r="C77" s="111"/>
      <c r="D77" s="112">
        <v>400000</v>
      </c>
      <c r="E77" s="112"/>
      <c r="F77" s="21"/>
      <c r="G77" s="25">
        <v>1183544573</v>
      </c>
      <c r="H77" s="21"/>
      <c r="I77" s="25">
        <v>1141904316</v>
      </c>
      <c r="J77" s="21"/>
      <c r="K77" s="26">
        <v>0</v>
      </c>
      <c r="L77" s="21"/>
      <c r="M77" s="27">
        <v>0</v>
      </c>
      <c r="N77" s="21"/>
      <c r="O77" s="27">
        <v>-400000</v>
      </c>
      <c r="P77" s="21"/>
      <c r="Q77" s="25">
        <v>1440776052</v>
      </c>
      <c r="R77" s="21"/>
      <c r="S77" s="27">
        <v>0</v>
      </c>
      <c r="T77" s="21"/>
      <c r="U77" s="27">
        <v>0</v>
      </c>
      <c r="V77" s="21"/>
      <c r="W77" s="27">
        <v>0</v>
      </c>
      <c r="X77" s="28"/>
      <c r="Y77" s="27">
        <v>0</v>
      </c>
      <c r="AA77" s="19">
        <f t="shared" si="1"/>
        <v>0</v>
      </c>
    </row>
    <row r="78" spans="1:27" ht="18.75" x14ac:dyDescent="0.2">
      <c r="A78" s="111" t="s">
        <v>87</v>
      </c>
      <c r="B78" s="111"/>
      <c r="C78" s="111"/>
      <c r="D78" s="112">
        <v>400000</v>
      </c>
      <c r="E78" s="112"/>
      <c r="F78" s="21"/>
      <c r="G78" s="25">
        <v>6662702253</v>
      </c>
      <c r="H78" s="21"/>
      <c r="I78" s="25">
        <v>8259655480</v>
      </c>
      <c r="J78" s="21"/>
      <c r="K78" s="26">
        <v>0</v>
      </c>
      <c r="L78" s="21"/>
      <c r="M78" s="27">
        <v>0</v>
      </c>
      <c r="N78" s="21"/>
      <c r="O78" s="27">
        <v>0</v>
      </c>
      <c r="P78" s="21"/>
      <c r="Q78" s="27">
        <v>0</v>
      </c>
      <c r="R78" s="21"/>
      <c r="S78" s="27">
        <v>400000</v>
      </c>
      <c r="T78" s="21"/>
      <c r="U78" s="27">
        <v>29410</v>
      </c>
      <c r="V78" s="21"/>
      <c r="W78" s="25">
        <v>6662702253</v>
      </c>
      <c r="X78" s="21"/>
      <c r="Y78" s="25">
        <v>11673064280</v>
      </c>
      <c r="AA78" s="19">
        <f t="shared" si="1"/>
        <v>6.0637447444422234E-3</v>
      </c>
    </row>
    <row r="79" spans="1:27" ht="18.75" x14ac:dyDescent="0.2">
      <c r="A79" s="111" t="s">
        <v>88</v>
      </c>
      <c r="B79" s="111"/>
      <c r="C79" s="111"/>
      <c r="D79" s="112">
        <v>300000</v>
      </c>
      <c r="E79" s="112"/>
      <c r="F79" s="21"/>
      <c r="G79" s="25">
        <v>5677263616</v>
      </c>
      <c r="H79" s="21"/>
      <c r="I79" s="25">
        <v>6968712210</v>
      </c>
      <c r="J79" s="21"/>
      <c r="K79" s="26">
        <v>0</v>
      </c>
      <c r="L79" s="21"/>
      <c r="M79" s="27">
        <v>0</v>
      </c>
      <c r="N79" s="21"/>
      <c r="O79" s="27">
        <v>-300000</v>
      </c>
      <c r="P79" s="21"/>
      <c r="Q79" s="25">
        <v>6968712243</v>
      </c>
      <c r="R79" s="21"/>
      <c r="S79" s="27">
        <v>0</v>
      </c>
      <c r="T79" s="21"/>
      <c r="U79" s="27">
        <v>0</v>
      </c>
      <c r="V79" s="21"/>
      <c r="W79" s="27">
        <v>0</v>
      </c>
      <c r="X79" s="28"/>
      <c r="Y79" s="27">
        <v>0</v>
      </c>
      <c r="AA79" s="19">
        <f t="shared" si="1"/>
        <v>0</v>
      </c>
    </row>
    <row r="80" spans="1:27" ht="18.75" x14ac:dyDescent="0.2">
      <c r="A80" s="111" t="s">
        <v>89</v>
      </c>
      <c r="B80" s="111"/>
      <c r="C80" s="111"/>
      <c r="D80" s="112">
        <v>400000</v>
      </c>
      <c r="E80" s="112"/>
      <c r="F80" s="21"/>
      <c r="G80" s="25">
        <v>3890336304</v>
      </c>
      <c r="H80" s="21"/>
      <c r="I80" s="25">
        <v>8386666040</v>
      </c>
      <c r="J80" s="21"/>
      <c r="K80" s="26">
        <v>0</v>
      </c>
      <c r="L80" s="21"/>
      <c r="M80" s="27">
        <v>0</v>
      </c>
      <c r="N80" s="21"/>
      <c r="O80" s="27">
        <v>0</v>
      </c>
      <c r="P80" s="21"/>
      <c r="Q80" s="27">
        <v>0</v>
      </c>
      <c r="R80" s="21"/>
      <c r="S80" s="27">
        <v>400000</v>
      </c>
      <c r="T80" s="21"/>
      <c r="U80" s="27">
        <v>20530</v>
      </c>
      <c r="V80" s="21"/>
      <c r="W80" s="25">
        <v>3890336304</v>
      </c>
      <c r="X80" s="21"/>
      <c r="Y80" s="25">
        <v>8148521240</v>
      </c>
      <c r="AA80" s="19">
        <f t="shared" si="1"/>
        <v>4.2328690786602808E-3</v>
      </c>
    </row>
    <row r="81" spans="1:27" ht="18.75" x14ac:dyDescent="0.2">
      <c r="A81" s="111" t="s">
        <v>90</v>
      </c>
      <c r="B81" s="111"/>
      <c r="C81" s="111"/>
      <c r="D81" s="112">
        <v>1256500</v>
      </c>
      <c r="E81" s="112"/>
      <c r="F81" s="21"/>
      <c r="G81" s="25">
        <v>7911683326</v>
      </c>
      <c r="H81" s="21"/>
      <c r="I81" s="25">
        <v>7705145235.8999996</v>
      </c>
      <c r="J81" s="21"/>
      <c r="K81" s="26">
        <v>0</v>
      </c>
      <c r="L81" s="21"/>
      <c r="M81" s="27">
        <v>0</v>
      </c>
      <c r="N81" s="21"/>
      <c r="O81" s="27">
        <v>0</v>
      </c>
      <c r="P81" s="21"/>
      <c r="Q81" s="27">
        <v>0</v>
      </c>
      <c r="R81" s="21"/>
      <c r="S81" s="27">
        <v>1256500</v>
      </c>
      <c r="T81" s="21"/>
      <c r="U81" s="27">
        <v>7900</v>
      </c>
      <c r="V81" s="21"/>
      <c r="W81" s="25">
        <v>7911683326</v>
      </c>
      <c r="X81" s="21"/>
      <c r="Y81" s="25">
        <v>9849619314.5</v>
      </c>
      <c r="AA81" s="19">
        <f t="shared" si="1"/>
        <v>5.1165294665074862E-3</v>
      </c>
    </row>
    <row r="82" spans="1:27" ht="18.75" x14ac:dyDescent="0.2">
      <c r="A82" s="111" t="s">
        <v>91</v>
      </c>
      <c r="B82" s="111"/>
      <c r="C82" s="111"/>
      <c r="D82" s="112">
        <v>1200000</v>
      </c>
      <c r="E82" s="112"/>
      <c r="F82" s="21"/>
      <c r="G82" s="25">
        <v>748388353</v>
      </c>
      <c r="H82" s="21"/>
      <c r="I82" s="25">
        <v>745393224</v>
      </c>
      <c r="J82" s="21"/>
      <c r="K82" s="26">
        <v>0</v>
      </c>
      <c r="L82" s="21"/>
      <c r="M82" s="27">
        <v>0</v>
      </c>
      <c r="N82" s="21"/>
      <c r="O82" s="27">
        <v>0</v>
      </c>
      <c r="P82" s="21"/>
      <c r="Q82" s="27">
        <v>0</v>
      </c>
      <c r="R82" s="21"/>
      <c r="S82" s="27">
        <v>1200000</v>
      </c>
      <c r="T82" s="21"/>
      <c r="U82" s="27">
        <v>953</v>
      </c>
      <c r="V82" s="21"/>
      <c r="W82" s="25">
        <v>748388353</v>
      </c>
      <c r="X82" s="21"/>
      <c r="Y82" s="25">
        <v>1134759972</v>
      </c>
      <c r="AA82" s="19">
        <f t="shared" si="1"/>
        <v>5.8946773969263233E-4</v>
      </c>
    </row>
    <row r="83" spans="1:27" ht="18.75" x14ac:dyDescent="0.2">
      <c r="A83" s="111" t="s">
        <v>92</v>
      </c>
      <c r="B83" s="111"/>
      <c r="C83" s="111"/>
      <c r="D83" s="112">
        <v>4114286</v>
      </c>
      <c r="E83" s="112"/>
      <c r="F83" s="21"/>
      <c r="G83" s="25">
        <v>29508819412</v>
      </c>
      <c r="H83" s="21"/>
      <c r="I83" s="25">
        <v>60935134828.177696</v>
      </c>
      <c r="J83" s="21"/>
      <c r="K83" s="26">
        <v>0</v>
      </c>
      <c r="L83" s="21"/>
      <c r="M83" s="27">
        <v>0</v>
      </c>
      <c r="N83" s="21"/>
      <c r="O83" s="27">
        <v>-1</v>
      </c>
      <c r="P83" s="21"/>
      <c r="Q83" s="27">
        <v>1</v>
      </c>
      <c r="R83" s="21"/>
      <c r="S83" s="27">
        <v>4114285</v>
      </c>
      <c r="T83" s="21"/>
      <c r="U83" s="27">
        <v>19180</v>
      </c>
      <c r="V83" s="21"/>
      <c r="W83" s="25">
        <v>29508812240</v>
      </c>
      <c r="X83" s="21"/>
      <c r="Y83" s="25">
        <v>78301996645.901001</v>
      </c>
      <c r="AA83" s="19">
        <f t="shared" si="1"/>
        <v>4.0675122594366009E-2</v>
      </c>
    </row>
    <row r="84" spans="1:27" ht="18.75" x14ac:dyDescent="0.2">
      <c r="A84" s="111" t="s">
        <v>93</v>
      </c>
      <c r="B84" s="111"/>
      <c r="C84" s="111"/>
      <c r="D84" s="112">
        <v>350000</v>
      </c>
      <c r="E84" s="112"/>
      <c r="F84" s="21"/>
      <c r="G84" s="25">
        <v>2909039013</v>
      </c>
      <c r="H84" s="21"/>
      <c r="I84" s="25">
        <v>2354656710</v>
      </c>
      <c r="J84" s="21"/>
      <c r="K84" s="26">
        <v>0</v>
      </c>
      <c r="L84" s="21"/>
      <c r="M84" s="27">
        <v>0</v>
      </c>
      <c r="N84" s="21"/>
      <c r="O84" s="27">
        <v>0</v>
      </c>
      <c r="P84" s="21"/>
      <c r="Q84" s="27">
        <v>0</v>
      </c>
      <c r="R84" s="21"/>
      <c r="S84" s="27">
        <v>350000</v>
      </c>
      <c r="T84" s="21"/>
      <c r="U84" s="27">
        <v>8850</v>
      </c>
      <c r="V84" s="21"/>
      <c r="W84" s="25">
        <v>2909039013</v>
      </c>
      <c r="X84" s="21"/>
      <c r="Y84" s="25">
        <v>3073556325</v>
      </c>
      <c r="AA84" s="19">
        <f t="shared" si="1"/>
        <v>1.5966039906417705E-3</v>
      </c>
    </row>
    <row r="85" spans="1:27" ht="18.75" x14ac:dyDescent="0.2">
      <c r="A85" s="111" t="s">
        <v>94</v>
      </c>
      <c r="B85" s="111"/>
      <c r="C85" s="111"/>
      <c r="D85" s="112">
        <v>3000000</v>
      </c>
      <c r="E85" s="112"/>
      <c r="F85" s="21"/>
      <c r="G85" s="25">
        <v>19332083180</v>
      </c>
      <c r="H85" s="21"/>
      <c r="I85" s="25">
        <v>41020441800</v>
      </c>
      <c r="J85" s="21"/>
      <c r="K85" s="26">
        <v>0</v>
      </c>
      <c r="L85" s="21"/>
      <c r="M85" s="27">
        <v>0</v>
      </c>
      <c r="N85" s="21"/>
      <c r="O85" s="27">
        <v>0</v>
      </c>
      <c r="P85" s="21"/>
      <c r="Q85" s="27">
        <v>0</v>
      </c>
      <c r="R85" s="21"/>
      <c r="S85" s="27">
        <v>3000000</v>
      </c>
      <c r="T85" s="21"/>
      <c r="U85" s="27">
        <v>18500</v>
      </c>
      <c r="V85" s="21"/>
      <c r="W85" s="25">
        <v>19332083180</v>
      </c>
      <c r="X85" s="21"/>
      <c r="Y85" s="25">
        <v>55070985000</v>
      </c>
      <c r="AA85" s="19">
        <f t="shared" si="1"/>
        <v>2.8607432277842862E-2</v>
      </c>
    </row>
    <row r="86" spans="1:27" ht="18.75" x14ac:dyDescent="0.2">
      <c r="A86" s="111" t="s">
        <v>95</v>
      </c>
      <c r="B86" s="111"/>
      <c r="C86" s="111"/>
      <c r="D86" s="112">
        <v>100000</v>
      </c>
      <c r="E86" s="112"/>
      <c r="F86" s="21"/>
      <c r="G86" s="25">
        <v>2149711609</v>
      </c>
      <c r="H86" s="21"/>
      <c r="I86" s="25">
        <v>3551334330</v>
      </c>
      <c r="J86" s="21"/>
      <c r="K86" s="26">
        <v>0</v>
      </c>
      <c r="L86" s="21"/>
      <c r="M86" s="27">
        <v>0</v>
      </c>
      <c r="N86" s="21"/>
      <c r="O86" s="27">
        <v>0</v>
      </c>
      <c r="P86" s="21"/>
      <c r="Q86" s="27">
        <v>0</v>
      </c>
      <c r="R86" s="21"/>
      <c r="S86" s="27">
        <v>100000</v>
      </c>
      <c r="T86" s="21"/>
      <c r="U86" s="27">
        <v>41750</v>
      </c>
      <c r="V86" s="21"/>
      <c r="W86" s="25">
        <v>2149711609</v>
      </c>
      <c r="X86" s="21"/>
      <c r="Y86" s="25">
        <v>4142727250</v>
      </c>
      <c r="AA86" s="19">
        <f t="shared" si="1"/>
        <v>2.1520005362161069E-3</v>
      </c>
    </row>
    <row r="87" spans="1:27" ht="18.75" x14ac:dyDescent="0.2">
      <c r="A87" s="111" t="s">
        <v>96</v>
      </c>
      <c r="B87" s="111"/>
      <c r="C87" s="111"/>
      <c r="D87" s="112">
        <v>600000</v>
      </c>
      <c r="E87" s="112"/>
      <c r="F87" s="21"/>
      <c r="G87" s="25">
        <v>10064741192</v>
      </c>
      <c r="H87" s="21"/>
      <c r="I87" s="25">
        <v>8317207140</v>
      </c>
      <c r="J87" s="21"/>
      <c r="K87" s="26">
        <v>180000</v>
      </c>
      <c r="L87" s="21"/>
      <c r="M87" s="27">
        <v>0</v>
      </c>
      <c r="N87" s="21"/>
      <c r="O87" s="27">
        <v>0</v>
      </c>
      <c r="P87" s="21"/>
      <c r="Q87" s="27">
        <v>0</v>
      </c>
      <c r="R87" s="21"/>
      <c r="S87" s="27">
        <v>780000</v>
      </c>
      <c r="T87" s="21"/>
      <c r="U87" s="27">
        <v>15250</v>
      </c>
      <c r="V87" s="21"/>
      <c r="W87" s="25">
        <v>10064741192</v>
      </c>
      <c r="X87" s="21"/>
      <c r="Y87" s="25">
        <v>11803051650</v>
      </c>
      <c r="AA87" s="19">
        <f t="shared" si="1"/>
        <v>6.1312685936025374E-3</v>
      </c>
    </row>
    <row r="88" spans="1:27" ht="18.75" x14ac:dyDescent="0.2">
      <c r="A88" s="111" t="s">
        <v>97</v>
      </c>
      <c r="B88" s="111"/>
      <c r="C88" s="111"/>
      <c r="D88" s="112">
        <v>257500</v>
      </c>
      <c r="E88" s="112"/>
      <c r="F88" s="21"/>
      <c r="G88" s="25">
        <v>4249656465</v>
      </c>
      <c r="H88" s="21"/>
      <c r="I88" s="25">
        <v>3380391015.75</v>
      </c>
      <c r="J88" s="21"/>
      <c r="K88" s="26">
        <v>0</v>
      </c>
      <c r="L88" s="21"/>
      <c r="M88" s="27">
        <v>0</v>
      </c>
      <c r="N88" s="21"/>
      <c r="O88" s="27">
        <v>0</v>
      </c>
      <c r="P88" s="21"/>
      <c r="Q88" s="27">
        <v>0</v>
      </c>
      <c r="R88" s="21"/>
      <c r="S88" s="27">
        <v>257500</v>
      </c>
      <c r="T88" s="21"/>
      <c r="U88" s="27">
        <v>17270</v>
      </c>
      <c r="V88" s="21"/>
      <c r="W88" s="25">
        <v>4249656465</v>
      </c>
      <c r="X88" s="21"/>
      <c r="Y88" s="25">
        <v>4412649496.75</v>
      </c>
      <c r="AA88" s="19">
        <f t="shared" si="1"/>
        <v>2.2922156130698043E-3</v>
      </c>
    </row>
    <row r="89" spans="1:27" ht="18.75" x14ac:dyDescent="0.2">
      <c r="A89" s="111" t="s">
        <v>98</v>
      </c>
      <c r="B89" s="111"/>
      <c r="C89" s="111"/>
      <c r="D89" s="112">
        <v>447253</v>
      </c>
      <c r="E89" s="112"/>
      <c r="F89" s="21"/>
      <c r="G89" s="25">
        <v>5023261418</v>
      </c>
      <c r="H89" s="21"/>
      <c r="I89" s="25">
        <v>8405491207.8313999</v>
      </c>
      <c r="J89" s="21"/>
      <c r="K89" s="26">
        <v>0</v>
      </c>
      <c r="L89" s="21"/>
      <c r="M89" s="27">
        <v>0</v>
      </c>
      <c r="N89" s="21"/>
      <c r="O89" s="27">
        <v>-447253</v>
      </c>
      <c r="P89" s="21"/>
      <c r="Q89" s="25">
        <v>10122980727</v>
      </c>
      <c r="R89" s="21"/>
      <c r="S89" s="27">
        <v>0</v>
      </c>
      <c r="T89" s="21"/>
      <c r="U89" s="27">
        <v>0</v>
      </c>
      <c r="V89" s="21"/>
      <c r="W89" s="27">
        <v>0</v>
      </c>
      <c r="X89" s="28"/>
      <c r="Y89" s="27">
        <v>0</v>
      </c>
      <c r="AA89" s="19">
        <f t="shared" si="1"/>
        <v>0</v>
      </c>
    </row>
    <row r="90" spans="1:27" ht="18.75" x14ac:dyDescent="0.2">
      <c r="A90" s="111" t="s">
        <v>99</v>
      </c>
      <c r="B90" s="111"/>
      <c r="C90" s="111"/>
      <c r="D90" s="112">
        <v>1228499</v>
      </c>
      <c r="E90" s="112"/>
      <c r="F90" s="21"/>
      <c r="G90" s="25">
        <v>10607806474</v>
      </c>
      <c r="H90" s="21"/>
      <c r="I90" s="25">
        <v>8618349108.3010998</v>
      </c>
      <c r="J90" s="21"/>
      <c r="K90" s="26">
        <v>0</v>
      </c>
      <c r="L90" s="21"/>
      <c r="M90" s="27">
        <v>0</v>
      </c>
      <c r="N90" s="21"/>
      <c r="O90" s="27">
        <v>0</v>
      </c>
      <c r="P90" s="21"/>
      <c r="Q90" s="27">
        <v>0</v>
      </c>
      <c r="R90" s="21"/>
      <c r="S90" s="27">
        <v>1228499</v>
      </c>
      <c r="T90" s="21"/>
      <c r="U90" s="27">
        <v>7720</v>
      </c>
      <c r="V90" s="21"/>
      <c r="W90" s="25">
        <v>10607806474</v>
      </c>
      <c r="X90" s="21"/>
      <c r="Y90" s="25">
        <v>9410700865.0755997</v>
      </c>
      <c r="AA90" s="19">
        <f t="shared" si="1"/>
        <v>4.8885268292311723E-3</v>
      </c>
    </row>
    <row r="91" spans="1:27" ht="18.75" x14ac:dyDescent="0.2">
      <c r="A91" s="111" t="s">
        <v>100</v>
      </c>
      <c r="B91" s="111"/>
      <c r="C91" s="111"/>
      <c r="D91" s="112">
        <v>700000</v>
      </c>
      <c r="E91" s="112"/>
      <c r="F91" s="21"/>
      <c r="G91" s="25">
        <v>2551178260</v>
      </c>
      <c r="H91" s="21"/>
      <c r="I91" s="25">
        <v>4591233290</v>
      </c>
      <c r="J91" s="21"/>
      <c r="K91" s="26">
        <v>0</v>
      </c>
      <c r="L91" s="21"/>
      <c r="M91" s="27">
        <v>0</v>
      </c>
      <c r="N91" s="21"/>
      <c r="O91" s="27">
        <v>0</v>
      </c>
      <c r="P91" s="21"/>
      <c r="Q91" s="27">
        <v>0</v>
      </c>
      <c r="R91" s="21"/>
      <c r="S91" s="27">
        <v>700000</v>
      </c>
      <c r="T91" s="21"/>
      <c r="U91" s="27">
        <v>9130</v>
      </c>
      <c r="V91" s="21"/>
      <c r="W91" s="25">
        <v>2551178260</v>
      </c>
      <c r="X91" s="21"/>
      <c r="Y91" s="25">
        <v>6341597570</v>
      </c>
      <c r="AA91" s="19">
        <f t="shared" si="1"/>
        <v>3.2942360304088958E-3</v>
      </c>
    </row>
    <row r="92" spans="1:27" ht="18.75" x14ac:dyDescent="0.2">
      <c r="A92" s="111" t="s">
        <v>101</v>
      </c>
      <c r="B92" s="111"/>
      <c r="C92" s="111"/>
      <c r="D92" s="112">
        <v>13400000</v>
      </c>
      <c r="E92" s="112"/>
      <c r="F92" s="21"/>
      <c r="G92" s="25">
        <v>17655770501</v>
      </c>
      <c r="H92" s="21"/>
      <c r="I92" s="25">
        <v>22577317764</v>
      </c>
      <c r="J92" s="21"/>
      <c r="K92" s="26">
        <v>0</v>
      </c>
      <c r="L92" s="21"/>
      <c r="M92" s="27">
        <v>0</v>
      </c>
      <c r="N92" s="21"/>
      <c r="O92" s="27">
        <v>-1400000</v>
      </c>
      <c r="P92" s="21"/>
      <c r="Q92" s="25">
        <v>3152044891</v>
      </c>
      <c r="R92" s="21"/>
      <c r="S92" s="27">
        <v>12000000</v>
      </c>
      <c r="T92" s="21"/>
      <c r="U92" s="27">
        <v>2329</v>
      </c>
      <c r="V92" s="21"/>
      <c r="W92" s="25">
        <v>15811137762</v>
      </c>
      <c r="X92" s="21"/>
      <c r="Y92" s="25">
        <v>27731961960</v>
      </c>
      <c r="AA92" s="19">
        <f t="shared" si="1"/>
        <v>1.4405775086507248E-2</v>
      </c>
    </row>
    <row r="93" spans="1:27" ht="18.75" x14ac:dyDescent="0.2">
      <c r="A93" s="111" t="s">
        <v>102</v>
      </c>
      <c r="B93" s="111"/>
      <c r="C93" s="111"/>
      <c r="D93" s="112">
        <v>200000</v>
      </c>
      <c r="E93" s="112"/>
      <c r="F93" s="21"/>
      <c r="G93" s="25">
        <v>1696473642</v>
      </c>
      <c r="H93" s="21"/>
      <c r="I93" s="25">
        <v>1619384640</v>
      </c>
      <c r="J93" s="21"/>
      <c r="K93" s="26">
        <v>0</v>
      </c>
      <c r="L93" s="21"/>
      <c r="M93" s="27">
        <v>0</v>
      </c>
      <c r="N93" s="21"/>
      <c r="O93" s="27">
        <v>0</v>
      </c>
      <c r="P93" s="21"/>
      <c r="Q93" s="27">
        <v>0</v>
      </c>
      <c r="R93" s="21"/>
      <c r="S93" s="27">
        <v>200000</v>
      </c>
      <c r="T93" s="21"/>
      <c r="U93" s="27">
        <v>11830</v>
      </c>
      <c r="V93" s="21"/>
      <c r="W93" s="25">
        <v>1696473642</v>
      </c>
      <c r="X93" s="21"/>
      <c r="Y93" s="25">
        <v>2347710820</v>
      </c>
      <c r="AA93" s="19">
        <f t="shared" si="1"/>
        <v>1.2195528787274992E-3</v>
      </c>
    </row>
    <row r="94" spans="1:27" ht="18.75" x14ac:dyDescent="0.2">
      <c r="A94" s="111" t="s">
        <v>103</v>
      </c>
      <c r="B94" s="111"/>
      <c r="C94" s="111"/>
      <c r="D94" s="112">
        <v>1000000</v>
      </c>
      <c r="E94" s="112"/>
      <c r="F94" s="21"/>
      <c r="G94" s="25">
        <v>1793730108</v>
      </c>
      <c r="H94" s="21"/>
      <c r="I94" s="25">
        <v>1752348820</v>
      </c>
      <c r="J94" s="21"/>
      <c r="K94" s="26">
        <v>0</v>
      </c>
      <c r="L94" s="21"/>
      <c r="M94" s="27">
        <v>0</v>
      </c>
      <c r="N94" s="21"/>
      <c r="O94" s="27">
        <v>-1000000</v>
      </c>
      <c r="P94" s="21"/>
      <c r="Q94" s="25">
        <v>2097315826</v>
      </c>
      <c r="R94" s="21"/>
      <c r="S94" s="27">
        <v>0</v>
      </c>
      <c r="T94" s="21"/>
      <c r="U94" s="27">
        <v>0</v>
      </c>
      <c r="V94" s="21"/>
      <c r="W94" s="27">
        <v>0</v>
      </c>
      <c r="X94" s="28"/>
      <c r="Y94" s="27">
        <v>0</v>
      </c>
      <c r="AA94" s="19">
        <f t="shared" si="1"/>
        <v>0</v>
      </c>
    </row>
    <row r="95" spans="1:27" ht="18.75" x14ac:dyDescent="0.2">
      <c r="A95" s="111" t="s">
        <v>104</v>
      </c>
      <c r="B95" s="111"/>
      <c r="C95" s="111"/>
      <c r="D95" s="112">
        <v>1320000</v>
      </c>
      <c r="E95" s="112"/>
      <c r="F95" s="21"/>
      <c r="G95" s="25">
        <v>10142445903</v>
      </c>
      <c r="H95" s="21"/>
      <c r="I95" s="25">
        <v>12469261728</v>
      </c>
      <c r="J95" s="21"/>
      <c r="K95" s="26">
        <v>0</v>
      </c>
      <c r="L95" s="21"/>
      <c r="M95" s="27">
        <v>0</v>
      </c>
      <c r="N95" s="21"/>
      <c r="O95" s="27">
        <v>0</v>
      </c>
      <c r="P95" s="21"/>
      <c r="Q95" s="27">
        <v>0</v>
      </c>
      <c r="R95" s="21"/>
      <c r="S95" s="27">
        <v>1320000</v>
      </c>
      <c r="T95" s="21"/>
      <c r="U95" s="27">
        <v>13460</v>
      </c>
      <c r="V95" s="21"/>
      <c r="W95" s="25">
        <v>10142445903</v>
      </c>
      <c r="X95" s="21"/>
      <c r="Y95" s="25">
        <v>17629859544</v>
      </c>
      <c r="AA95" s="19">
        <f t="shared" si="1"/>
        <v>9.1580895633673817E-3</v>
      </c>
    </row>
    <row r="96" spans="1:27" ht="18.75" x14ac:dyDescent="0.2">
      <c r="A96" s="111" t="s">
        <v>105</v>
      </c>
      <c r="B96" s="111"/>
      <c r="C96" s="111"/>
      <c r="D96" s="112">
        <v>360000</v>
      </c>
      <c r="E96" s="112"/>
      <c r="F96" s="21"/>
      <c r="G96" s="25">
        <v>3511745772</v>
      </c>
      <c r="H96" s="21"/>
      <c r="I96" s="25">
        <v>6054831540</v>
      </c>
      <c r="J96" s="21"/>
      <c r="K96" s="26">
        <v>0</v>
      </c>
      <c r="L96" s="21"/>
      <c r="M96" s="27">
        <v>0</v>
      </c>
      <c r="N96" s="21"/>
      <c r="O96" s="27">
        <v>0</v>
      </c>
      <c r="P96" s="21"/>
      <c r="Q96" s="27">
        <v>0</v>
      </c>
      <c r="R96" s="21"/>
      <c r="S96" s="27">
        <v>360000</v>
      </c>
      <c r="T96" s="21"/>
      <c r="U96" s="27">
        <v>20710</v>
      </c>
      <c r="V96" s="21"/>
      <c r="W96" s="25">
        <v>3511745772</v>
      </c>
      <c r="X96" s="21"/>
      <c r="Y96" s="25">
        <v>7397968212</v>
      </c>
      <c r="AA96" s="19">
        <f t="shared" si="1"/>
        <v>3.8429832809132474E-3</v>
      </c>
    </row>
    <row r="97" spans="1:27" ht="18.75" x14ac:dyDescent="0.2">
      <c r="A97" s="111" t="s">
        <v>106</v>
      </c>
      <c r="B97" s="111"/>
      <c r="C97" s="111"/>
      <c r="D97" s="112">
        <v>2500000</v>
      </c>
      <c r="E97" s="112"/>
      <c r="F97" s="21"/>
      <c r="G97" s="25">
        <v>11139531478</v>
      </c>
      <c r="H97" s="21"/>
      <c r="I97" s="25">
        <v>23591219250</v>
      </c>
      <c r="J97" s="21"/>
      <c r="K97" s="26">
        <v>0</v>
      </c>
      <c r="L97" s="21"/>
      <c r="M97" s="27">
        <v>0</v>
      </c>
      <c r="N97" s="21"/>
      <c r="O97" s="27">
        <v>0</v>
      </c>
      <c r="P97" s="21"/>
      <c r="Q97" s="27">
        <v>0</v>
      </c>
      <c r="R97" s="21"/>
      <c r="S97" s="27">
        <v>2500000</v>
      </c>
      <c r="T97" s="21"/>
      <c r="U97" s="27">
        <v>9840</v>
      </c>
      <c r="V97" s="21"/>
      <c r="W97" s="25">
        <v>11139531478</v>
      </c>
      <c r="X97" s="21"/>
      <c r="Y97" s="25">
        <v>24409842000</v>
      </c>
      <c r="AA97" s="19">
        <f t="shared" si="1"/>
        <v>1.2680051063692511E-2</v>
      </c>
    </row>
    <row r="98" spans="1:27" ht="18.75" x14ac:dyDescent="0.2">
      <c r="A98" s="111" t="s">
        <v>107</v>
      </c>
      <c r="B98" s="111"/>
      <c r="C98" s="111"/>
      <c r="D98" s="112">
        <v>219000</v>
      </c>
      <c r="E98" s="112"/>
      <c r="F98" s="21"/>
      <c r="G98" s="25">
        <v>5305029506</v>
      </c>
      <c r="H98" s="21"/>
      <c r="I98" s="25">
        <v>5917273149.8999996</v>
      </c>
      <c r="J98" s="21"/>
      <c r="K98" s="26">
        <v>0</v>
      </c>
      <c r="L98" s="21"/>
      <c r="M98" s="27">
        <v>0</v>
      </c>
      <c r="N98" s="21"/>
      <c r="O98" s="27">
        <v>0</v>
      </c>
      <c r="P98" s="21"/>
      <c r="Q98" s="27">
        <v>0</v>
      </c>
      <c r="R98" s="21"/>
      <c r="S98" s="27">
        <v>219000</v>
      </c>
      <c r="T98" s="21"/>
      <c r="U98" s="27">
        <v>27500</v>
      </c>
      <c r="V98" s="21"/>
      <c r="W98" s="25">
        <v>5305029506</v>
      </c>
      <c r="X98" s="21"/>
      <c r="Y98" s="25">
        <v>5975946075</v>
      </c>
      <c r="AA98" s="19">
        <f t="shared" si="1"/>
        <v>3.1042929890686241E-3</v>
      </c>
    </row>
    <row r="99" spans="1:27" ht="18.75" x14ac:dyDescent="0.2">
      <c r="A99" s="111" t="s">
        <v>108</v>
      </c>
      <c r="B99" s="111"/>
      <c r="C99" s="111"/>
      <c r="D99" s="112">
        <v>3000000</v>
      </c>
      <c r="E99" s="112"/>
      <c r="F99" s="21"/>
      <c r="G99" s="25">
        <v>12505340021</v>
      </c>
      <c r="H99" s="21"/>
      <c r="I99" s="25">
        <v>16253382600</v>
      </c>
      <c r="J99" s="21"/>
      <c r="K99" s="26">
        <v>0</v>
      </c>
      <c r="L99" s="21"/>
      <c r="M99" s="27">
        <v>0</v>
      </c>
      <c r="N99" s="21"/>
      <c r="O99" s="27">
        <v>0</v>
      </c>
      <c r="P99" s="21"/>
      <c r="Q99" s="27">
        <v>0</v>
      </c>
      <c r="R99" s="21"/>
      <c r="S99" s="27">
        <v>3000000</v>
      </c>
      <c r="T99" s="21"/>
      <c r="U99" s="27">
        <v>6820</v>
      </c>
      <c r="V99" s="21"/>
      <c r="W99" s="25">
        <v>12505340021</v>
      </c>
      <c r="X99" s="21"/>
      <c r="Y99" s="25">
        <v>20301844200</v>
      </c>
      <c r="AA99" s="19">
        <f t="shared" si="1"/>
        <v>1.0546091250534503E-2</v>
      </c>
    </row>
    <row r="100" spans="1:27" ht="18.75" x14ac:dyDescent="0.2">
      <c r="A100" s="111" t="s">
        <v>109</v>
      </c>
      <c r="B100" s="111"/>
      <c r="C100" s="111"/>
      <c r="D100" s="112">
        <v>0</v>
      </c>
      <c r="E100" s="112"/>
      <c r="F100" s="28"/>
      <c r="G100" s="27">
        <v>0</v>
      </c>
      <c r="H100" s="28"/>
      <c r="I100" s="27">
        <v>0</v>
      </c>
      <c r="J100" s="21"/>
      <c r="K100" s="26">
        <v>300000</v>
      </c>
      <c r="L100" s="21"/>
      <c r="M100" s="25">
        <v>983593764</v>
      </c>
      <c r="N100" s="21"/>
      <c r="O100" s="27">
        <v>0</v>
      </c>
      <c r="P100" s="21"/>
      <c r="Q100" s="27">
        <v>0</v>
      </c>
      <c r="R100" s="21"/>
      <c r="S100" s="27">
        <v>300000</v>
      </c>
      <c r="T100" s="21"/>
      <c r="U100" s="27">
        <v>3270</v>
      </c>
      <c r="V100" s="21"/>
      <c r="W100" s="25">
        <v>983593764</v>
      </c>
      <c r="X100" s="21"/>
      <c r="Y100" s="25">
        <v>973416870</v>
      </c>
      <c r="AA100" s="19">
        <f t="shared" si="1"/>
        <v>5.0565569485700628E-4</v>
      </c>
    </row>
    <row r="101" spans="1:27" ht="18.75" x14ac:dyDescent="0.2">
      <c r="A101" s="111" t="s">
        <v>110</v>
      </c>
      <c r="B101" s="111"/>
      <c r="C101" s="111"/>
      <c r="D101" s="112">
        <v>0</v>
      </c>
      <c r="E101" s="112"/>
      <c r="F101" s="28"/>
      <c r="G101" s="27">
        <v>0</v>
      </c>
      <c r="H101" s="28"/>
      <c r="I101" s="27">
        <v>0</v>
      </c>
      <c r="J101" s="21"/>
      <c r="K101" s="26">
        <v>2400000</v>
      </c>
      <c r="L101" s="21"/>
      <c r="M101" s="25">
        <v>35867582997</v>
      </c>
      <c r="N101" s="21"/>
      <c r="O101" s="27">
        <v>0</v>
      </c>
      <c r="P101" s="21"/>
      <c r="Q101" s="27">
        <v>0</v>
      </c>
      <c r="R101" s="21"/>
      <c r="S101" s="27">
        <v>2400000</v>
      </c>
      <c r="T101" s="21"/>
      <c r="U101" s="27">
        <v>15560</v>
      </c>
      <c r="V101" s="21"/>
      <c r="W101" s="25">
        <v>35867582997</v>
      </c>
      <c r="X101" s="21"/>
      <c r="Y101" s="25">
        <v>37055330880</v>
      </c>
      <c r="AA101" s="19">
        <f t="shared" si="1"/>
        <v>1.924893605376151E-2</v>
      </c>
    </row>
    <row r="102" spans="1:27" ht="18.75" x14ac:dyDescent="0.2">
      <c r="A102" s="111" t="s">
        <v>111</v>
      </c>
      <c r="B102" s="111"/>
      <c r="C102" s="111"/>
      <c r="D102" s="112">
        <v>0</v>
      </c>
      <c r="E102" s="112"/>
      <c r="F102" s="28"/>
      <c r="G102" s="27">
        <v>0</v>
      </c>
      <c r="H102" s="28"/>
      <c r="I102" s="27">
        <v>0</v>
      </c>
      <c r="J102" s="21"/>
      <c r="K102" s="26">
        <v>800000</v>
      </c>
      <c r="L102" s="21"/>
      <c r="M102" s="25">
        <v>10620217033</v>
      </c>
      <c r="N102" s="21"/>
      <c r="O102" s="27">
        <v>0</v>
      </c>
      <c r="P102" s="21"/>
      <c r="Q102" s="27">
        <v>0</v>
      </c>
      <c r="R102" s="21"/>
      <c r="S102" s="27">
        <v>800000</v>
      </c>
      <c r="T102" s="21"/>
      <c r="U102" s="27">
        <v>15520</v>
      </c>
      <c r="V102" s="21"/>
      <c r="W102" s="25">
        <v>10620217033</v>
      </c>
      <c r="X102" s="21"/>
      <c r="Y102" s="25">
        <v>12320024320</v>
      </c>
      <c r="AA102" s="19">
        <f t="shared" si="1"/>
        <v>6.3998176425530988E-3</v>
      </c>
    </row>
    <row r="103" spans="1:27" ht="18.75" x14ac:dyDescent="0.2">
      <c r="A103" s="111" t="s">
        <v>112</v>
      </c>
      <c r="B103" s="111"/>
      <c r="C103" s="111"/>
      <c r="D103" s="112">
        <v>0</v>
      </c>
      <c r="E103" s="112"/>
      <c r="F103" s="28"/>
      <c r="G103" s="27">
        <v>0</v>
      </c>
      <c r="H103" s="28"/>
      <c r="I103" s="27">
        <v>0</v>
      </c>
      <c r="J103" s="21"/>
      <c r="K103" s="26">
        <v>180000</v>
      </c>
      <c r="L103" s="21"/>
      <c r="M103" s="25">
        <v>11790727002</v>
      </c>
      <c r="N103" s="21"/>
      <c r="O103" s="27">
        <v>-180000</v>
      </c>
      <c r="P103" s="21"/>
      <c r="Q103" s="25">
        <v>12016786671</v>
      </c>
      <c r="R103" s="21"/>
      <c r="S103" s="27">
        <v>0</v>
      </c>
      <c r="T103" s="21"/>
      <c r="U103" s="27">
        <v>0</v>
      </c>
      <c r="V103" s="21"/>
      <c r="W103" s="27">
        <v>0</v>
      </c>
      <c r="X103" s="28"/>
      <c r="Y103" s="27">
        <v>0</v>
      </c>
      <c r="AA103" s="19">
        <f t="shared" si="1"/>
        <v>0</v>
      </c>
    </row>
    <row r="104" spans="1:27" ht="18.75" x14ac:dyDescent="0.2">
      <c r="A104" s="111" t="s">
        <v>113</v>
      </c>
      <c r="B104" s="111"/>
      <c r="C104" s="111"/>
      <c r="D104" s="112">
        <v>0</v>
      </c>
      <c r="E104" s="112"/>
      <c r="F104" s="28"/>
      <c r="G104" s="27">
        <v>0</v>
      </c>
      <c r="H104" s="28"/>
      <c r="I104" s="27">
        <v>0</v>
      </c>
      <c r="J104" s="21"/>
      <c r="K104" s="26">
        <v>90000</v>
      </c>
      <c r="L104" s="21"/>
      <c r="M104" s="25">
        <v>2823602075</v>
      </c>
      <c r="N104" s="21"/>
      <c r="O104" s="27">
        <v>0</v>
      </c>
      <c r="P104" s="21"/>
      <c r="Q104" s="27">
        <v>0</v>
      </c>
      <c r="R104" s="21"/>
      <c r="S104" s="27">
        <v>90000</v>
      </c>
      <c r="T104" s="21"/>
      <c r="U104" s="27">
        <v>37760</v>
      </c>
      <c r="V104" s="21"/>
      <c r="W104" s="25">
        <v>2823602075</v>
      </c>
      <c r="X104" s="21"/>
      <c r="Y104" s="25">
        <v>3372130368</v>
      </c>
      <c r="AA104" s="19">
        <f t="shared" si="1"/>
        <v>1.7517026640183997E-3</v>
      </c>
    </row>
    <row r="105" spans="1:27" ht="18.75" x14ac:dyDescent="0.2">
      <c r="A105" s="111" t="s">
        <v>114</v>
      </c>
      <c r="B105" s="111"/>
      <c r="C105" s="111"/>
      <c r="D105" s="112">
        <v>0</v>
      </c>
      <c r="E105" s="112"/>
      <c r="F105" s="28"/>
      <c r="G105" s="27">
        <v>0</v>
      </c>
      <c r="H105" s="28"/>
      <c r="I105" s="27">
        <v>0</v>
      </c>
      <c r="J105" s="21"/>
      <c r="K105" s="26">
        <v>100000</v>
      </c>
      <c r="L105" s="21"/>
      <c r="M105" s="25">
        <v>1428796194</v>
      </c>
      <c r="N105" s="21"/>
      <c r="O105" s="27">
        <v>-100000</v>
      </c>
      <c r="P105" s="21"/>
      <c r="Q105" s="25">
        <v>1499319976</v>
      </c>
      <c r="R105" s="21"/>
      <c r="S105" s="27">
        <v>0</v>
      </c>
      <c r="T105" s="21"/>
      <c r="U105" s="27">
        <v>0</v>
      </c>
      <c r="V105" s="21"/>
      <c r="W105" s="27">
        <v>0</v>
      </c>
      <c r="X105" s="28"/>
      <c r="Y105" s="27">
        <v>0</v>
      </c>
      <c r="AA105" s="19">
        <f t="shared" si="1"/>
        <v>0</v>
      </c>
    </row>
    <row r="106" spans="1:27" ht="18.75" x14ac:dyDescent="0.2">
      <c r="A106" s="113" t="s">
        <v>115</v>
      </c>
      <c r="B106" s="113"/>
      <c r="C106" s="113"/>
      <c r="D106" s="112">
        <v>0</v>
      </c>
      <c r="E106" s="114"/>
      <c r="F106" s="28"/>
      <c r="G106" s="29">
        <v>0</v>
      </c>
      <c r="H106" s="28"/>
      <c r="I106" s="29">
        <v>0</v>
      </c>
      <c r="J106" s="21"/>
      <c r="K106" s="30">
        <v>1200000</v>
      </c>
      <c r="L106" s="21"/>
      <c r="M106" s="31">
        <v>9216303607</v>
      </c>
      <c r="N106" s="21"/>
      <c r="O106" s="32">
        <v>0</v>
      </c>
      <c r="P106" s="21"/>
      <c r="Q106" s="29">
        <v>0</v>
      </c>
      <c r="R106" s="21"/>
      <c r="S106" s="32">
        <v>1200000</v>
      </c>
      <c r="T106" s="21"/>
      <c r="U106" s="32">
        <v>7890</v>
      </c>
      <c r="V106" s="21"/>
      <c r="W106" s="31">
        <v>9216303607</v>
      </c>
      <c r="X106" s="21"/>
      <c r="Y106" s="31">
        <v>9394812360</v>
      </c>
      <c r="AA106" s="19">
        <f t="shared" si="1"/>
        <v>4.8802733118309223E-3</v>
      </c>
    </row>
    <row r="107" spans="1:27" s="11" customFormat="1" ht="21.75" thickBot="1" x14ac:dyDescent="0.25">
      <c r="A107" s="110"/>
      <c r="B107" s="110"/>
      <c r="C107" s="110"/>
      <c r="D107" s="33"/>
      <c r="E107" s="34"/>
      <c r="F107" s="33"/>
      <c r="G107" s="35">
        <f>SUM(G9:G106)</f>
        <v>851087939666</v>
      </c>
      <c r="H107" s="33"/>
      <c r="I107" s="35">
        <f>SUM(I9:I106)</f>
        <v>1472442252118.4888</v>
      </c>
      <c r="J107" s="33"/>
      <c r="K107" s="36"/>
      <c r="L107" s="33"/>
      <c r="M107" s="37">
        <f>SUM(M9:M106)</f>
        <v>76544655678</v>
      </c>
      <c r="N107" s="33"/>
      <c r="O107" s="34"/>
      <c r="P107" s="33"/>
      <c r="Q107" s="37">
        <f>SUM(Q9:Q106)</f>
        <v>115603689932</v>
      </c>
      <c r="R107" s="33"/>
      <c r="S107" s="34"/>
      <c r="T107" s="33"/>
      <c r="U107" s="34"/>
      <c r="V107" s="33"/>
      <c r="W107" s="35">
        <f>SUM(W9:W106)</f>
        <v>851863124122</v>
      </c>
      <c r="X107" s="33"/>
      <c r="Y107" s="35">
        <f>SUM(Y9:Y106)</f>
        <v>1719041412085.5596</v>
      </c>
      <c r="AA107" s="38">
        <f>SUM(AA9:AA106)</f>
        <v>0.89298131818497561</v>
      </c>
    </row>
    <row r="111" spans="1:27" x14ac:dyDescent="0.2">
      <c r="M111" s="89"/>
      <c r="N111" s="86"/>
      <c r="O111" s="89"/>
      <c r="P111" s="86"/>
      <c r="Q111" s="90">
        <v>115603689932</v>
      </c>
    </row>
    <row r="112" spans="1:27" x14ac:dyDescent="0.2">
      <c r="G112" s="86"/>
      <c r="H112" s="86"/>
      <c r="I112" s="86"/>
      <c r="M112" s="90">
        <v>76544655678</v>
      </c>
      <c r="N112" s="86"/>
      <c r="O112" s="89"/>
      <c r="P112" s="86"/>
      <c r="Q112" s="89"/>
      <c r="W112" s="54">
        <v>808793916613</v>
      </c>
      <c r="X112" s="86"/>
      <c r="Y112" s="54">
        <v>1719041412086</v>
      </c>
    </row>
    <row r="113" spans="7:25" x14ac:dyDescent="0.2">
      <c r="G113" s="87">
        <v>851087939666</v>
      </c>
      <c r="H113" s="87"/>
      <c r="I113" s="87">
        <v>1472442252118.4888</v>
      </c>
      <c r="M113" s="90">
        <f>M107-M112</f>
        <v>0</v>
      </c>
      <c r="N113" s="86"/>
      <c r="O113" s="89"/>
      <c r="P113" s="86"/>
      <c r="Q113" s="90">
        <f>Q111-Q107</f>
        <v>0</v>
      </c>
      <c r="W113" s="54">
        <v>43069207509</v>
      </c>
      <c r="X113" s="86"/>
      <c r="Y113" s="86"/>
    </row>
    <row r="114" spans="7:25" x14ac:dyDescent="0.2">
      <c r="G114" s="86"/>
      <c r="H114" s="86"/>
      <c r="I114" s="86"/>
      <c r="M114" s="89"/>
      <c r="N114" s="86"/>
      <c r="O114" s="89"/>
      <c r="P114" s="86"/>
      <c r="Q114" s="89"/>
      <c r="W114" s="54">
        <f>SUM(W112:W113)</f>
        <v>851863124122</v>
      </c>
      <c r="X114" s="86"/>
      <c r="Y114" s="86"/>
    </row>
    <row r="115" spans="7:25" x14ac:dyDescent="0.2">
      <c r="G115" s="88">
        <f>G113-G107</f>
        <v>0</v>
      </c>
      <c r="H115" s="86"/>
      <c r="I115" s="88">
        <f>I107-I113</f>
        <v>0</v>
      </c>
      <c r="M115" s="89"/>
      <c r="N115" s="86"/>
      <c r="O115" s="89"/>
      <c r="P115" s="86"/>
      <c r="Q115" s="89"/>
      <c r="W115" s="54">
        <f>W114-W107</f>
        <v>0</v>
      </c>
      <c r="X115" s="86"/>
      <c r="Y115" s="54">
        <f>Y112-Y107</f>
        <v>0.4404296875</v>
      </c>
    </row>
    <row r="116" spans="7:25" x14ac:dyDescent="0.2">
      <c r="G116" s="86"/>
      <c r="H116" s="86"/>
      <c r="I116" s="86"/>
      <c r="M116" s="89"/>
      <c r="N116" s="86"/>
      <c r="O116" s="89"/>
      <c r="P116" s="86"/>
      <c r="Q116" s="89"/>
      <c r="W116" s="86"/>
      <c r="X116" s="86"/>
      <c r="Y116" s="86"/>
    </row>
  </sheetData>
  <mergeCells count="210">
    <mergeCell ref="A1:AA1"/>
    <mergeCell ref="A2:AA2"/>
    <mergeCell ref="A3:AA3"/>
    <mergeCell ref="B4:AA4"/>
    <mergeCell ref="A5:B5"/>
    <mergeCell ref="C5:AA5"/>
    <mergeCell ref="E6:I6"/>
    <mergeCell ref="K6:Q6"/>
    <mergeCell ref="S6:AA6"/>
    <mergeCell ref="K7:M7"/>
    <mergeCell ref="O7:Q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4:C54"/>
    <mergeCell ref="D54:E54"/>
    <mergeCell ref="A55:C55"/>
    <mergeCell ref="D55:E55"/>
    <mergeCell ref="A56:C56"/>
    <mergeCell ref="D56:E56"/>
    <mergeCell ref="A57:C57"/>
    <mergeCell ref="D57:E57"/>
    <mergeCell ref="A58:C58"/>
    <mergeCell ref="D58:E58"/>
    <mergeCell ref="A59:C59"/>
    <mergeCell ref="D59:E59"/>
    <mergeCell ref="A60:C60"/>
    <mergeCell ref="D60:E60"/>
    <mergeCell ref="A61:C61"/>
    <mergeCell ref="D61:E61"/>
    <mergeCell ref="A62:C62"/>
    <mergeCell ref="D62:E62"/>
    <mergeCell ref="A63:C63"/>
    <mergeCell ref="D63:E63"/>
    <mergeCell ref="A64:C64"/>
    <mergeCell ref="D64:E64"/>
    <mergeCell ref="A65:C65"/>
    <mergeCell ref="D65:E65"/>
    <mergeCell ref="A66:C66"/>
    <mergeCell ref="D66:E66"/>
    <mergeCell ref="A67:C67"/>
    <mergeCell ref="D67:E67"/>
    <mergeCell ref="A68:C68"/>
    <mergeCell ref="D68:E68"/>
    <mergeCell ref="A69:C69"/>
    <mergeCell ref="D69:E69"/>
    <mergeCell ref="A70:C70"/>
    <mergeCell ref="D70:E70"/>
    <mergeCell ref="A71:C71"/>
    <mergeCell ref="D71:E71"/>
    <mergeCell ref="A72:C72"/>
    <mergeCell ref="D72:E72"/>
    <mergeCell ref="A73:C73"/>
    <mergeCell ref="D73:E73"/>
    <mergeCell ref="A74:C74"/>
    <mergeCell ref="D74:E74"/>
    <mergeCell ref="A75:C75"/>
    <mergeCell ref="D75:E75"/>
    <mergeCell ref="A76:C76"/>
    <mergeCell ref="D76:E76"/>
    <mergeCell ref="A77:C77"/>
    <mergeCell ref="D77:E77"/>
    <mergeCell ref="A78:C78"/>
    <mergeCell ref="D78:E78"/>
    <mergeCell ref="A79:C79"/>
    <mergeCell ref="D79:E79"/>
    <mergeCell ref="A80:C80"/>
    <mergeCell ref="D80:E80"/>
    <mergeCell ref="A81:C81"/>
    <mergeCell ref="D81:E81"/>
    <mergeCell ref="A82:C82"/>
    <mergeCell ref="D82:E82"/>
    <mergeCell ref="A83:C83"/>
    <mergeCell ref="D83:E83"/>
    <mergeCell ref="A84:C84"/>
    <mergeCell ref="D84:E84"/>
    <mergeCell ref="A85:C85"/>
    <mergeCell ref="D85:E85"/>
    <mergeCell ref="A86:C86"/>
    <mergeCell ref="D86:E86"/>
    <mergeCell ref="A87:C87"/>
    <mergeCell ref="D87:E87"/>
    <mergeCell ref="A88:C88"/>
    <mergeCell ref="D88:E88"/>
    <mergeCell ref="A89:C89"/>
    <mergeCell ref="D89:E89"/>
    <mergeCell ref="A90:C90"/>
    <mergeCell ref="D90:E90"/>
    <mergeCell ref="A91:C91"/>
    <mergeCell ref="D91:E91"/>
    <mergeCell ref="A92:C92"/>
    <mergeCell ref="D92:E92"/>
    <mergeCell ref="A93:C93"/>
    <mergeCell ref="D93:E93"/>
    <mergeCell ref="A94:C94"/>
    <mergeCell ref="D94:E94"/>
    <mergeCell ref="A95:C95"/>
    <mergeCell ref="D95:E95"/>
    <mergeCell ref="A96:C96"/>
    <mergeCell ref="D96:E96"/>
    <mergeCell ref="A97:C97"/>
    <mergeCell ref="D97:E97"/>
    <mergeCell ref="A98:C98"/>
    <mergeCell ref="D98:E98"/>
    <mergeCell ref="A99:C99"/>
    <mergeCell ref="D99:E99"/>
    <mergeCell ref="A100:C100"/>
    <mergeCell ref="D100:E100"/>
    <mergeCell ref="A101:C101"/>
    <mergeCell ref="D101:E101"/>
    <mergeCell ref="A107:C107"/>
    <mergeCell ref="A102:C102"/>
    <mergeCell ref="D102:E102"/>
    <mergeCell ref="A103:C103"/>
    <mergeCell ref="D103:E103"/>
    <mergeCell ref="A104:C104"/>
    <mergeCell ref="D104:E104"/>
    <mergeCell ref="A105:C105"/>
    <mergeCell ref="D105:E105"/>
    <mergeCell ref="A106:C106"/>
    <mergeCell ref="D106:E106"/>
  </mergeCells>
  <pageMargins left="0.39" right="0.39" top="0.39" bottom="0.3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20"/>
  <sheetViews>
    <sheetView rightToLeft="1" zoomScale="160" zoomScaleNormal="160" workbookViewId="0">
      <selection activeCell="D10" sqref="D10"/>
    </sheetView>
  </sheetViews>
  <sheetFormatPr defaultRowHeight="12.75" x14ac:dyDescent="0.2"/>
  <cols>
    <col min="1" max="1" width="6.28515625" bestFit="1" customWidth="1"/>
    <col min="2" max="2" width="13" customWidth="1"/>
    <col min="3" max="3" width="1.28515625" customWidth="1"/>
    <col min="4" max="4" width="15.140625" bestFit="1" customWidth="1"/>
    <col min="5" max="5" width="1.28515625" customWidth="1"/>
    <col min="6" max="6" width="16.85546875" bestFit="1" customWidth="1"/>
    <col min="7" max="7" width="1.28515625" customWidth="1"/>
    <col min="8" max="8" width="16" bestFit="1" customWidth="1"/>
    <col min="9" max="9" width="1.28515625" customWidth="1"/>
    <col min="10" max="10" width="17" bestFit="1" customWidth="1"/>
    <col min="11" max="11" width="1.28515625" customWidth="1"/>
    <col min="12" max="12" width="18.28515625" style="13" bestFit="1" customWidth="1"/>
    <col min="13" max="13" width="0.28515625" customWidth="1"/>
    <col min="20" max="20" width="16.42578125" bestFit="1" customWidth="1"/>
  </cols>
  <sheetData>
    <row r="1" spans="1:20" ht="25.5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T1" s="54">
        <v>1925058651372</v>
      </c>
    </row>
    <row r="2" spans="1:20" ht="25.5" x14ac:dyDescent="0.2">
      <c r="A2" s="108" t="s">
        <v>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20" ht="25.5" x14ac:dyDescent="0.2">
      <c r="A3" s="108" t="s">
        <v>214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5" spans="1:20" ht="24" x14ac:dyDescent="0.2">
      <c r="A5" s="1" t="s">
        <v>116</v>
      </c>
      <c r="B5" s="118" t="s">
        <v>117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</row>
    <row r="6" spans="1:20" ht="21" x14ac:dyDescent="0.2">
      <c r="D6" s="2" t="s">
        <v>7</v>
      </c>
      <c r="F6" s="116" t="s">
        <v>8</v>
      </c>
      <c r="G6" s="116"/>
      <c r="H6" s="116"/>
      <c r="J6" s="119" t="s">
        <v>9</v>
      </c>
      <c r="K6" s="119"/>
      <c r="L6" s="119"/>
    </row>
    <row r="7" spans="1:20" ht="21" x14ac:dyDescent="0.2">
      <c r="A7" s="110"/>
      <c r="B7" s="110"/>
      <c r="D7" s="2" t="s">
        <v>118</v>
      </c>
      <c r="F7" s="2" t="s">
        <v>119</v>
      </c>
      <c r="H7" s="2" t="s">
        <v>120</v>
      </c>
      <c r="J7" s="51" t="s">
        <v>118</v>
      </c>
      <c r="L7" s="51" t="s">
        <v>17</v>
      </c>
    </row>
    <row r="8" spans="1:20" ht="21.75" customHeight="1" x14ac:dyDescent="0.2">
      <c r="A8" s="113" t="s">
        <v>215</v>
      </c>
      <c r="B8" s="113"/>
      <c r="D8" s="5">
        <v>7049826019</v>
      </c>
      <c r="F8" s="5">
        <v>114900307055</v>
      </c>
      <c r="H8" s="5">
        <v>60000375000</v>
      </c>
      <c r="J8" s="55">
        <f>D8+F8-H8</f>
        <v>61949758074</v>
      </c>
      <c r="L8" s="50">
        <f>J8/$T$1</f>
        <v>3.2180712016149776E-2</v>
      </c>
    </row>
    <row r="9" spans="1:20" ht="21.75" customHeight="1" x14ac:dyDescent="0.2">
      <c r="A9" s="113" t="s">
        <v>216</v>
      </c>
      <c r="B9" s="113"/>
      <c r="D9" s="7">
        <v>8254319259</v>
      </c>
      <c r="F9" s="7">
        <v>60036853124</v>
      </c>
      <c r="H9" s="7">
        <v>41750089229</v>
      </c>
      <c r="J9" s="55">
        <f t="shared" ref="J9" si="0">D9+F9-H9</f>
        <v>26541083154</v>
      </c>
      <c r="L9" s="50">
        <f>J9/$T$1</f>
        <v>1.3787155593978409E-2</v>
      </c>
    </row>
    <row r="10" spans="1:20" ht="21.75" customHeight="1" x14ac:dyDescent="0.2">
      <c r="A10" s="113" t="s">
        <v>217</v>
      </c>
      <c r="B10" s="113"/>
      <c r="D10" s="7">
        <v>500042500</v>
      </c>
      <c r="F10" s="14">
        <v>0</v>
      </c>
      <c r="H10" s="14">
        <v>0</v>
      </c>
      <c r="J10" s="55">
        <f>D10+F10-H10</f>
        <v>500042500</v>
      </c>
      <c r="L10" s="50">
        <f t="shared" ref="L10" si="1">J10/$T$1</f>
        <v>2.5975442340087502E-4</v>
      </c>
    </row>
    <row r="11" spans="1:20" ht="21.75" customHeight="1" x14ac:dyDescent="0.2">
      <c r="A11" s="113" t="s">
        <v>218</v>
      </c>
      <c r="B11" s="113"/>
      <c r="D11" s="7">
        <v>64207791749</v>
      </c>
      <c r="F11" s="7">
        <v>1877292749</v>
      </c>
      <c r="H11" s="14">
        <v>0</v>
      </c>
      <c r="J11" s="55">
        <f>D11+F11-H11</f>
        <v>66085084498</v>
      </c>
      <c r="L11" s="50">
        <f>J11/$T$1</f>
        <v>3.4328868084565006E-2</v>
      </c>
      <c r="M11">
        <v>0</v>
      </c>
    </row>
    <row r="12" spans="1:20" s="11" customFormat="1" ht="21.75" customHeight="1" x14ac:dyDescent="0.2">
      <c r="A12" s="110"/>
      <c r="B12" s="110"/>
      <c r="D12" s="12">
        <f>SUM(D8:D11)</f>
        <v>80011979527</v>
      </c>
      <c r="F12" s="12">
        <f>SUM(F8:F11)</f>
        <v>176814452928</v>
      </c>
      <c r="H12" s="12">
        <f>SUM(H8:H11)</f>
        <v>101750464229</v>
      </c>
      <c r="J12" s="56">
        <f>SUM(J8:J11)</f>
        <v>155075968226</v>
      </c>
      <c r="L12" s="38">
        <f>SUM(L8:L11)</f>
        <v>8.0556490118094071E-2</v>
      </c>
    </row>
    <row r="13" spans="1:20" x14ac:dyDescent="0.2">
      <c r="A13" s="10"/>
      <c r="B13" s="10"/>
      <c r="L13" s="52"/>
    </row>
    <row r="14" spans="1:20" x14ac:dyDescent="0.2">
      <c r="A14" s="10"/>
      <c r="B14" s="10"/>
    </row>
    <row r="16" spans="1:20" x14ac:dyDescent="0.2">
      <c r="D16" s="86">
        <v>80011979527</v>
      </c>
      <c r="E16" s="86"/>
      <c r="F16" s="86">
        <v>176814452928</v>
      </c>
      <c r="G16" s="86"/>
      <c r="H16" s="86">
        <v>101750464229</v>
      </c>
      <c r="I16" s="86"/>
      <c r="J16" s="86">
        <v>155075968226</v>
      </c>
    </row>
    <row r="17" spans="4:12" x14ac:dyDescent="0.2">
      <c r="D17" s="86"/>
      <c r="E17" s="86"/>
      <c r="F17" s="86"/>
      <c r="G17" s="86"/>
      <c r="H17" s="86"/>
      <c r="I17" s="86"/>
      <c r="J17" s="86"/>
    </row>
    <row r="18" spans="4:12" x14ac:dyDescent="0.2">
      <c r="D18" s="54">
        <f>D12-D16</f>
        <v>0</v>
      </c>
      <c r="E18" s="86"/>
      <c r="F18" s="54">
        <f>F12-F16</f>
        <v>0</v>
      </c>
      <c r="G18" s="86"/>
      <c r="H18" s="54">
        <f>H12-H16</f>
        <v>0</v>
      </c>
      <c r="I18" s="86"/>
      <c r="J18" s="54">
        <f>J12-J16</f>
        <v>0</v>
      </c>
    </row>
    <row r="19" spans="4:12" x14ac:dyDescent="0.2">
      <c r="D19" s="86"/>
      <c r="E19" s="86"/>
      <c r="F19" s="86"/>
      <c r="G19" s="86"/>
      <c r="H19" s="86"/>
      <c r="I19" s="86"/>
      <c r="J19" s="86"/>
    </row>
    <row r="20" spans="4:12" x14ac:dyDescent="0.2">
      <c r="L20"/>
    </row>
  </sheetData>
  <mergeCells count="12">
    <mergeCell ref="A1:L1"/>
    <mergeCell ref="A2:L2"/>
    <mergeCell ref="A3:L3"/>
    <mergeCell ref="B5:L5"/>
    <mergeCell ref="F6:H6"/>
    <mergeCell ref="A11:B11"/>
    <mergeCell ref="A12:B12"/>
    <mergeCell ref="J6:L6"/>
    <mergeCell ref="A7:B7"/>
    <mergeCell ref="A8:B8"/>
    <mergeCell ref="A9:B9"/>
    <mergeCell ref="A10:B10"/>
  </mergeCells>
  <pageMargins left="0.39" right="0.39" top="0.39" bottom="0.39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27"/>
  <sheetViews>
    <sheetView rightToLeft="1" zoomScale="145" zoomScaleNormal="145" workbookViewId="0">
      <selection activeCell="B24" sqref="B24"/>
    </sheetView>
  </sheetViews>
  <sheetFormatPr defaultRowHeight="12.75" x14ac:dyDescent="0.2"/>
  <cols>
    <col min="1" max="1" width="3.85546875" bestFit="1" customWidth="1"/>
    <col min="2" max="2" width="48.28515625" customWidth="1"/>
    <col min="3" max="3" width="1.28515625" customWidth="1"/>
    <col min="4" max="4" width="8.28515625" style="13" bestFit="1" customWidth="1"/>
    <col min="5" max="5" width="1.28515625" customWidth="1"/>
    <col min="6" max="6" width="17.5703125" bestFit="1" customWidth="1"/>
    <col min="7" max="7" width="1.28515625" customWidth="1"/>
    <col min="8" max="8" width="17.28515625" style="13" bestFit="1" customWidth="1"/>
    <col min="9" max="9" width="1.28515625" style="13" customWidth="1"/>
    <col min="10" max="10" width="18" style="13" bestFit="1" customWidth="1"/>
    <col min="11" max="11" width="0.28515625" customWidth="1"/>
    <col min="20" max="20" width="16.42578125" bestFit="1" customWidth="1"/>
  </cols>
  <sheetData>
    <row r="1" spans="1:20" ht="25.5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T1" s="54">
        <v>1925058651372</v>
      </c>
    </row>
    <row r="2" spans="1:20" ht="25.5" x14ac:dyDescent="0.2">
      <c r="A2" s="108" t="s">
        <v>121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20" ht="25.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</row>
    <row r="5" spans="1:20" ht="24" x14ac:dyDescent="0.2">
      <c r="A5" s="1" t="s">
        <v>122</v>
      </c>
      <c r="B5" s="118" t="s">
        <v>123</v>
      </c>
      <c r="C5" s="118"/>
      <c r="D5" s="118"/>
      <c r="E5" s="118"/>
      <c r="F5" s="118"/>
      <c r="G5" s="118"/>
      <c r="H5" s="118"/>
      <c r="I5" s="118"/>
      <c r="J5" s="118"/>
    </row>
    <row r="7" spans="1:20" ht="21" x14ac:dyDescent="0.2">
      <c r="A7" s="110"/>
      <c r="B7" s="110"/>
      <c r="D7" s="44" t="s">
        <v>124</v>
      </c>
      <c r="F7" s="2" t="s">
        <v>118</v>
      </c>
      <c r="H7" s="82" t="s">
        <v>125</v>
      </c>
      <c r="J7" s="82" t="s">
        <v>126</v>
      </c>
    </row>
    <row r="8" spans="1:20" ht="18.75" x14ac:dyDescent="0.2">
      <c r="A8" s="113" t="s">
        <v>127</v>
      </c>
      <c r="B8" s="113"/>
      <c r="D8" s="67" t="s">
        <v>128</v>
      </c>
      <c r="F8" s="5">
        <f>'درآمد سرمایه گذاری در سهام'!T121</f>
        <v>730503510692</v>
      </c>
      <c r="H8" s="19">
        <f>F8/$F$11</f>
        <v>0.95566454180650362</v>
      </c>
      <c r="J8" s="19">
        <f>F8/$T$1</f>
        <v>0.37947078140781115</v>
      </c>
    </row>
    <row r="9" spans="1:20" ht="18.75" x14ac:dyDescent="0.2">
      <c r="A9" s="113" t="s">
        <v>131</v>
      </c>
      <c r="B9" s="113"/>
      <c r="D9" s="98" t="s">
        <v>129</v>
      </c>
      <c r="F9" s="7">
        <f>'درآمد سپرده بانکی'!H12</f>
        <v>32228180988</v>
      </c>
      <c r="H9" s="19">
        <f t="shared" ref="H9:H10" si="0">F9/$F$11</f>
        <v>4.2161782067245836E-2</v>
      </c>
      <c r="J9" s="19">
        <f t="shared" ref="J9:J10" si="1">F9/$T$1</f>
        <v>1.6741402120413734E-2</v>
      </c>
    </row>
    <row r="10" spans="1:20" ht="18.75" x14ac:dyDescent="0.2">
      <c r="A10" s="113" t="s">
        <v>132</v>
      </c>
      <c r="B10" s="113"/>
      <c r="D10" s="99" t="s">
        <v>130</v>
      </c>
      <c r="F10" s="8">
        <f>'سایر درآمدها'!F11</f>
        <v>1661543326</v>
      </c>
      <c r="H10" s="19">
        <f t="shared" si="0"/>
        <v>2.1736761262505914E-3</v>
      </c>
      <c r="J10" s="19">
        <f t="shared" si="1"/>
        <v>8.6311309258853427E-4</v>
      </c>
    </row>
    <row r="11" spans="1:20" ht="21" x14ac:dyDescent="0.2">
      <c r="A11" s="110"/>
      <c r="B11" s="110"/>
      <c r="D11" s="59"/>
      <c r="F11" s="12">
        <f>SUM(F8:F10)</f>
        <v>764393235006</v>
      </c>
      <c r="G11" s="11"/>
      <c r="H11" s="53">
        <f>SUM(H8:H10)</f>
        <v>1</v>
      </c>
      <c r="I11" s="71"/>
      <c r="J11" s="38">
        <f>SUM(J8:J10)</f>
        <v>0.39707529662081342</v>
      </c>
    </row>
    <row r="12" spans="1:20" x14ac:dyDescent="0.2">
      <c r="A12" s="10"/>
      <c r="B12" s="10"/>
    </row>
    <row r="13" spans="1:20" x14ac:dyDescent="0.2">
      <c r="A13" s="10"/>
      <c r="B13" s="10"/>
    </row>
    <row r="14" spans="1:20" x14ac:dyDescent="0.2">
      <c r="A14" s="10"/>
      <c r="B14" s="10"/>
    </row>
    <row r="15" spans="1:20" x14ac:dyDescent="0.2">
      <c r="A15" s="10"/>
      <c r="B15" s="10"/>
    </row>
    <row r="16" spans="1:20" x14ac:dyDescent="0.2">
      <c r="A16" s="10"/>
      <c r="B16" s="10"/>
    </row>
    <row r="17" spans="1:7" x14ac:dyDescent="0.2">
      <c r="A17" s="10"/>
      <c r="B17" s="10"/>
      <c r="F17" s="54">
        <v>769207708770</v>
      </c>
      <c r="G17" s="86"/>
    </row>
    <row r="18" spans="1:7" x14ac:dyDescent="0.2">
      <c r="A18" s="10"/>
      <c r="B18" s="10"/>
      <c r="F18" s="86"/>
      <c r="G18" s="86"/>
    </row>
    <row r="19" spans="1:7" x14ac:dyDescent="0.2">
      <c r="A19" s="10"/>
      <c r="B19" s="10"/>
      <c r="F19" s="54">
        <f>F17-F11</f>
        <v>4814473764</v>
      </c>
      <c r="G19" s="86"/>
    </row>
    <row r="20" spans="1:7" x14ac:dyDescent="0.2">
      <c r="A20" s="10"/>
      <c r="B20" s="10"/>
      <c r="F20" s="54">
        <v>2233249108</v>
      </c>
      <c r="G20" s="86"/>
    </row>
    <row r="21" spans="1:7" x14ac:dyDescent="0.2">
      <c r="F21" s="54">
        <v>1219346984</v>
      </c>
      <c r="G21" s="86"/>
    </row>
    <row r="22" spans="1:7" x14ac:dyDescent="0.2">
      <c r="F22" s="54">
        <v>1361877672</v>
      </c>
      <c r="G22" s="86"/>
    </row>
    <row r="23" spans="1:7" x14ac:dyDescent="0.2">
      <c r="F23" s="54">
        <f>F19-F20-F21-F22</f>
        <v>0</v>
      </c>
      <c r="G23" s="86"/>
    </row>
    <row r="24" spans="1:7" x14ac:dyDescent="0.2">
      <c r="F24" s="86"/>
      <c r="G24" s="86"/>
    </row>
    <row r="25" spans="1:7" x14ac:dyDescent="0.2">
      <c r="F25" s="86"/>
      <c r="G25" s="86"/>
    </row>
    <row r="26" spans="1:7" x14ac:dyDescent="0.2">
      <c r="F26" s="86"/>
      <c r="G26" s="86"/>
    </row>
    <row r="27" spans="1:7" x14ac:dyDescent="0.2">
      <c r="F27" s="86"/>
      <c r="G27" s="86"/>
    </row>
  </sheetData>
  <mergeCells count="9">
    <mergeCell ref="A11:B11"/>
    <mergeCell ref="A8:B8"/>
    <mergeCell ref="A9:B9"/>
    <mergeCell ref="A10:B10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129"/>
  <sheetViews>
    <sheetView rightToLeft="1" workbookViewId="0">
      <selection activeCell="J11" sqref="J11"/>
    </sheetView>
  </sheetViews>
  <sheetFormatPr defaultRowHeight="12.75" x14ac:dyDescent="0.2"/>
  <cols>
    <col min="1" max="1" width="6.140625" bestFit="1" customWidth="1"/>
    <col min="2" max="2" width="22.7109375" customWidth="1"/>
    <col min="3" max="3" width="1.28515625" customWidth="1"/>
    <col min="4" max="4" width="15.42578125" style="13" bestFit="1" customWidth="1"/>
    <col min="5" max="5" width="1.28515625" customWidth="1"/>
    <col min="6" max="6" width="17.5703125" bestFit="1" customWidth="1"/>
    <col min="7" max="7" width="1.28515625" customWidth="1"/>
    <col min="8" max="8" width="16.5703125" bestFit="1" customWidth="1"/>
    <col min="9" max="9" width="1.28515625" customWidth="1"/>
    <col min="10" max="10" width="18" bestFit="1" customWidth="1"/>
    <col min="11" max="11" width="1.28515625" customWidth="1"/>
    <col min="12" max="12" width="17.28515625" style="102" bestFit="1" customWidth="1"/>
    <col min="13" max="13" width="1.28515625" customWidth="1"/>
    <col min="14" max="14" width="16.7109375" bestFit="1" customWidth="1"/>
    <col min="15" max="15" width="1.28515625" customWidth="1"/>
    <col min="16" max="16" width="17.28515625" customWidth="1"/>
    <col min="17" max="17" width="1.28515625" customWidth="1"/>
    <col min="18" max="18" width="16.28515625" bestFit="1" customWidth="1"/>
    <col min="19" max="19" width="1.28515625" customWidth="1"/>
    <col min="20" max="20" width="17.85546875" bestFit="1" customWidth="1"/>
    <col min="21" max="21" width="1.28515625" customWidth="1"/>
    <col min="22" max="22" width="17.28515625" style="13" bestFit="1" customWidth="1"/>
    <col min="23" max="23" width="0.28515625" customWidth="1"/>
    <col min="27" max="27" width="14.85546875" bestFit="1" customWidth="1"/>
  </cols>
  <sheetData>
    <row r="1" spans="1:27" ht="25.5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AA1" s="54">
        <v>294528607896</v>
      </c>
    </row>
    <row r="2" spans="1:27" ht="25.5" x14ac:dyDescent="0.2">
      <c r="A2" s="108" t="s">
        <v>121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</row>
    <row r="3" spans="1:27" ht="25.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</row>
    <row r="5" spans="1:27" ht="24" x14ac:dyDescent="0.2">
      <c r="A5" s="46" t="s">
        <v>133</v>
      </c>
      <c r="B5" s="118" t="s">
        <v>134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</row>
    <row r="6" spans="1:27" ht="21" x14ac:dyDescent="0.2">
      <c r="D6" s="120" t="s">
        <v>135</v>
      </c>
      <c r="E6" s="120"/>
      <c r="F6" s="120"/>
      <c r="G6" s="120"/>
      <c r="H6" s="120"/>
      <c r="I6" s="120"/>
      <c r="J6" s="110"/>
      <c r="K6" s="120"/>
      <c r="L6" s="110"/>
      <c r="N6" s="120" t="s">
        <v>136</v>
      </c>
      <c r="O6" s="120"/>
      <c r="P6" s="120"/>
      <c r="Q6" s="120"/>
      <c r="R6" s="120"/>
      <c r="S6" s="120"/>
      <c r="T6" s="110"/>
      <c r="U6" s="120"/>
      <c r="V6" s="110"/>
    </row>
    <row r="7" spans="1:27" ht="21" x14ac:dyDescent="0.2">
      <c r="A7" s="110"/>
      <c r="B7" s="110"/>
      <c r="D7" s="44" t="s">
        <v>137</v>
      </c>
      <c r="F7" s="44" t="s">
        <v>138</v>
      </c>
      <c r="H7" s="44" t="s">
        <v>139</v>
      </c>
      <c r="J7" s="51" t="s">
        <v>118</v>
      </c>
      <c r="K7" s="3"/>
      <c r="L7" s="101" t="s">
        <v>125</v>
      </c>
      <c r="N7" s="44" t="s">
        <v>137</v>
      </c>
      <c r="P7" s="74" t="s">
        <v>138</v>
      </c>
      <c r="R7" s="44" t="s">
        <v>139</v>
      </c>
      <c r="T7" s="51" t="s">
        <v>118</v>
      </c>
      <c r="U7" s="3"/>
      <c r="V7" s="51" t="s">
        <v>125</v>
      </c>
    </row>
    <row r="8" spans="1:27" ht="18.75" x14ac:dyDescent="0.2">
      <c r="A8" s="113" t="s">
        <v>98</v>
      </c>
      <c r="B8" s="113"/>
      <c r="D8" s="45">
        <v>0</v>
      </c>
      <c r="E8" s="21"/>
      <c r="F8" s="78">
        <v>0</v>
      </c>
      <c r="G8" s="21"/>
      <c r="H8" s="22">
        <v>1717489520</v>
      </c>
      <c r="I8" s="21"/>
      <c r="J8" s="65">
        <f>D8+F8+H8</f>
        <v>1717489520</v>
      </c>
      <c r="L8" s="19">
        <f>J8/$AA$1</f>
        <v>5.8313164628356132E-3</v>
      </c>
      <c r="N8" s="22">
        <v>554593720</v>
      </c>
      <c r="O8" s="21"/>
      <c r="P8" s="45">
        <v>0</v>
      </c>
      <c r="Q8" s="21"/>
      <c r="R8" s="22">
        <v>3421665139</v>
      </c>
      <c r="S8" s="21"/>
      <c r="T8" s="65">
        <f>N8+P8+R8</f>
        <v>3976258859</v>
      </c>
      <c r="V8" s="19">
        <f>T8/درآمد!$F$11</f>
        <v>5.2018498815845603E-3</v>
      </c>
    </row>
    <row r="9" spans="1:27" ht="18.75" x14ac:dyDescent="0.2">
      <c r="A9" s="113" t="s">
        <v>103</v>
      </c>
      <c r="B9" s="113"/>
      <c r="D9" s="41">
        <v>0</v>
      </c>
      <c r="E9" s="21"/>
      <c r="F9" s="80">
        <v>0</v>
      </c>
      <c r="G9" s="21"/>
      <c r="H9" s="25">
        <v>344967006</v>
      </c>
      <c r="I9" s="21"/>
      <c r="J9" s="65">
        <f t="shared" ref="J9:J72" si="0">D9+F9+H9</f>
        <v>344967006</v>
      </c>
      <c r="L9" s="19">
        <f t="shared" ref="L9:L72" si="1">J9/$AA$1</f>
        <v>1.1712512698318601E-3</v>
      </c>
      <c r="N9" s="41">
        <v>0</v>
      </c>
      <c r="O9" s="21"/>
      <c r="P9" s="41">
        <v>0</v>
      </c>
      <c r="Q9" s="21"/>
      <c r="R9" s="25">
        <v>303585718</v>
      </c>
      <c r="S9" s="21"/>
      <c r="T9" s="65">
        <f t="shared" ref="T9:T72" si="2">N9+P9+R9</f>
        <v>303585718</v>
      </c>
      <c r="V9" s="19">
        <f>T9/درآمد!$F$11</f>
        <v>3.9715908526796035E-4</v>
      </c>
    </row>
    <row r="10" spans="1:27" ht="18.75" x14ac:dyDescent="0.2">
      <c r="A10" s="111" t="s">
        <v>80</v>
      </c>
      <c r="B10" s="111"/>
      <c r="D10" s="41">
        <v>0</v>
      </c>
      <c r="E10" s="21"/>
      <c r="F10" s="25">
        <v>1076873480</v>
      </c>
      <c r="G10" s="21"/>
      <c r="H10" s="25">
        <v>-170620087</v>
      </c>
      <c r="I10" s="21"/>
      <c r="J10" s="65">
        <f t="shared" si="0"/>
        <v>906253393</v>
      </c>
      <c r="L10" s="19">
        <f t="shared" si="1"/>
        <v>3.0769621989318067E-3</v>
      </c>
      <c r="N10" s="25">
        <v>1537265279</v>
      </c>
      <c r="O10" s="21"/>
      <c r="P10" s="25">
        <v>-1293021534</v>
      </c>
      <c r="Q10" s="21"/>
      <c r="R10" s="25">
        <v>-170620087</v>
      </c>
      <c r="S10" s="21"/>
      <c r="T10" s="65">
        <f t="shared" si="2"/>
        <v>73623658</v>
      </c>
      <c r="V10" s="19">
        <f>T10/درآمد!$F$11</f>
        <v>9.631646988532297E-5</v>
      </c>
    </row>
    <row r="11" spans="1:27" ht="18.75" x14ac:dyDescent="0.2">
      <c r="A11" s="111" t="s">
        <v>21</v>
      </c>
      <c r="B11" s="111"/>
      <c r="D11" s="41">
        <v>0</v>
      </c>
      <c r="E11" s="21"/>
      <c r="F11" s="25">
        <v>7118022773</v>
      </c>
      <c r="G11" s="21"/>
      <c r="H11" s="25">
        <v>-7674</v>
      </c>
      <c r="I11" s="21"/>
      <c r="J11" s="65">
        <f t="shared" si="0"/>
        <v>7118015099</v>
      </c>
      <c r="L11" s="19">
        <f t="shared" si="1"/>
        <v>2.4167482913963381E-2</v>
      </c>
      <c r="N11" s="25">
        <v>4871073236</v>
      </c>
      <c r="O11" s="21"/>
      <c r="P11" s="25">
        <v>2481500556</v>
      </c>
      <c r="Q11" s="21"/>
      <c r="R11" s="25">
        <v>-510977420</v>
      </c>
      <c r="S11" s="21"/>
      <c r="T11" s="65">
        <f t="shared" si="2"/>
        <v>6841596372</v>
      </c>
      <c r="V11" s="19">
        <f>T11/درآمد!$F$11</f>
        <v>8.9503622725628888E-3</v>
      </c>
    </row>
    <row r="12" spans="1:27" ht="18.75" x14ac:dyDescent="0.2">
      <c r="A12" s="111" t="s">
        <v>114</v>
      </c>
      <c r="B12" s="111"/>
      <c r="D12" s="41">
        <v>0</v>
      </c>
      <c r="E12" s="21"/>
      <c r="F12" s="80">
        <v>0</v>
      </c>
      <c r="G12" s="21"/>
      <c r="H12" s="25">
        <v>70523782</v>
      </c>
      <c r="I12" s="21"/>
      <c r="J12" s="65">
        <f t="shared" si="0"/>
        <v>70523782</v>
      </c>
      <c r="L12" s="19">
        <f t="shared" si="1"/>
        <v>2.3944628843966973E-4</v>
      </c>
      <c r="N12" s="41">
        <v>0</v>
      </c>
      <c r="O12" s="21"/>
      <c r="P12" s="41">
        <v>0</v>
      </c>
      <c r="Q12" s="21"/>
      <c r="R12" s="25">
        <v>70523782</v>
      </c>
      <c r="S12" s="21"/>
      <c r="T12" s="65">
        <f t="shared" si="2"/>
        <v>70523782</v>
      </c>
      <c r="V12" s="19">
        <f>T12/درآمد!$F$11</f>
        <v>9.2261127872810691E-5</v>
      </c>
    </row>
    <row r="13" spans="1:27" ht="18.75" x14ac:dyDescent="0.2">
      <c r="A13" s="111" t="s">
        <v>48</v>
      </c>
      <c r="B13" s="111"/>
      <c r="D13" s="41">
        <v>0</v>
      </c>
      <c r="E13" s="21"/>
      <c r="F13" s="80">
        <v>0</v>
      </c>
      <c r="G13" s="21"/>
      <c r="H13" s="25">
        <v>198051557</v>
      </c>
      <c r="I13" s="21"/>
      <c r="J13" s="65">
        <f t="shared" si="0"/>
        <v>198051557</v>
      </c>
      <c r="L13" s="19">
        <f t="shared" si="1"/>
        <v>6.7243572165978974E-4</v>
      </c>
      <c r="N13" s="25">
        <v>268175200</v>
      </c>
      <c r="O13" s="21"/>
      <c r="P13" s="41">
        <v>0</v>
      </c>
      <c r="Q13" s="21"/>
      <c r="R13" s="25">
        <v>-1061692767</v>
      </c>
      <c r="S13" s="21"/>
      <c r="T13" s="65">
        <f t="shared" si="2"/>
        <v>-793517567</v>
      </c>
      <c r="V13" s="100">
        <f>T13/درآمد!$F$11</f>
        <v>-1.0381012424760293E-3</v>
      </c>
    </row>
    <row r="14" spans="1:27" ht="18.75" x14ac:dyDescent="0.2">
      <c r="A14" s="111" t="s">
        <v>34</v>
      </c>
      <c r="B14" s="111"/>
      <c r="D14" s="41">
        <v>0</v>
      </c>
      <c r="E14" s="21"/>
      <c r="F14" s="25">
        <v>373093276</v>
      </c>
      <c r="G14" s="21"/>
      <c r="H14" s="25">
        <v>-8418</v>
      </c>
      <c r="I14" s="21"/>
      <c r="J14" s="65">
        <f t="shared" si="0"/>
        <v>373084858</v>
      </c>
      <c r="L14" s="19">
        <f t="shared" si="1"/>
        <v>1.2667185733337616E-3</v>
      </c>
      <c r="N14" s="25">
        <v>277457405</v>
      </c>
      <c r="O14" s="21"/>
      <c r="P14" s="25">
        <v>866442946</v>
      </c>
      <c r="Q14" s="21"/>
      <c r="R14" s="25">
        <v>-131863293</v>
      </c>
      <c r="S14" s="21"/>
      <c r="T14" s="65">
        <f t="shared" si="2"/>
        <v>1012037058</v>
      </c>
      <c r="V14" s="19">
        <f>T14/درآمد!$F$11</f>
        <v>1.3239743781772954E-3</v>
      </c>
    </row>
    <row r="15" spans="1:27" ht="18.75" x14ac:dyDescent="0.2">
      <c r="A15" s="111" t="s">
        <v>52</v>
      </c>
      <c r="B15" s="111"/>
      <c r="D15" s="41">
        <v>0</v>
      </c>
      <c r="E15" s="21"/>
      <c r="F15" s="25">
        <v>1742787835</v>
      </c>
      <c r="G15" s="21"/>
      <c r="H15" s="25">
        <v>-3812</v>
      </c>
      <c r="I15" s="21"/>
      <c r="J15" s="65">
        <f t="shared" si="0"/>
        <v>1742784023</v>
      </c>
      <c r="L15" s="19">
        <f t="shared" si="1"/>
        <v>5.9171977739268999E-3</v>
      </c>
      <c r="N15" s="41">
        <v>0</v>
      </c>
      <c r="O15" s="21"/>
      <c r="P15" s="25">
        <v>6867528004</v>
      </c>
      <c r="Q15" s="21"/>
      <c r="R15" s="25">
        <v>-3812</v>
      </c>
      <c r="S15" s="21"/>
      <c r="T15" s="65">
        <f t="shared" si="2"/>
        <v>6867524192</v>
      </c>
      <c r="V15" s="19">
        <f>T15/درآمد!$F$11</f>
        <v>8.9842817511932779E-3</v>
      </c>
    </row>
    <row r="16" spans="1:27" ht="18.75" x14ac:dyDescent="0.2">
      <c r="A16" s="111" t="s">
        <v>112</v>
      </c>
      <c r="B16" s="111"/>
      <c r="D16" s="41">
        <v>0</v>
      </c>
      <c r="E16" s="21"/>
      <c r="F16" s="80">
        <v>0</v>
      </c>
      <c r="G16" s="21"/>
      <c r="H16" s="25">
        <v>226059669</v>
      </c>
      <c r="I16" s="21"/>
      <c r="J16" s="65">
        <f t="shared" si="0"/>
        <v>226059669</v>
      </c>
      <c r="L16" s="19">
        <f t="shared" si="1"/>
        <v>7.6753042977686968E-4</v>
      </c>
      <c r="N16" s="41">
        <v>0</v>
      </c>
      <c r="O16" s="21"/>
      <c r="P16" s="41">
        <v>0</v>
      </c>
      <c r="Q16" s="21"/>
      <c r="R16" s="25">
        <v>226059669</v>
      </c>
      <c r="S16" s="21"/>
      <c r="T16" s="65">
        <f t="shared" si="2"/>
        <v>226059669</v>
      </c>
      <c r="V16" s="19">
        <f>T16/درآمد!$F$11</f>
        <v>2.9573740144132172E-4</v>
      </c>
    </row>
    <row r="17" spans="1:22" ht="18.75" x14ac:dyDescent="0.2">
      <c r="A17" s="111" t="s">
        <v>88</v>
      </c>
      <c r="B17" s="111"/>
      <c r="D17" s="41">
        <v>0</v>
      </c>
      <c r="E17" s="21"/>
      <c r="F17" s="80">
        <v>0</v>
      </c>
      <c r="G17" s="21"/>
      <c r="H17" s="25">
        <v>33</v>
      </c>
      <c r="I17" s="21"/>
      <c r="J17" s="65">
        <f t="shared" si="0"/>
        <v>33</v>
      </c>
      <c r="L17" s="19">
        <f t="shared" si="1"/>
        <v>1.1204344540837445E-10</v>
      </c>
      <c r="N17" s="25">
        <v>870000000</v>
      </c>
      <c r="O17" s="21"/>
      <c r="P17" s="41">
        <v>0</v>
      </c>
      <c r="Q17" s="21"/>
      <c r="R17" s="25">
        <v>-1355440787</v>
      </c>
      <c r="S17" s="21"/>
      <c r="T17" s="65">
        <f t="shared" si="2"/>
        <v>-485440787</v>
      </c>
      <c r="V17" s="100">
        <f>T17/درآمد!$F$11</f>
        <v>-6.3506682786928332E-4</v>
      </c>
    </row>
    <row r="18" spans="1:22" ht="18.75" x14ac:dyDescent="0.2">
      <c r="A18" s="111" t="s">
        <v>31</v>
      </c>
      <c r="B18" s="111"/>
      <c r="D18" s="41">
        <v>0</v>
      </c>
      <c r="E18" s="21"/>
      <c r="F18" s="25">
        <v>4255539809</v>
      </c>
      <c r="G18" s="21"/>
      <c r="H18" s="25">
        <v>4695470647</v>
      </c>
      <c r="I18" s="21"/>
      <c r="J18" s="65">
        <f t="shared" si="0"/>
        <v>8951010456</v>
      </c>
      <c r="L18" s="19">
        <f t="shared" si="1"/>
        <v>3.0390971253837117E-2</v>
      </c>
      <c r="N18" s="25">
        <v>2760885342</v>
      </c>
      <c r="O18" s="21"/>
      <c r="P18" s="25">
        <v>17209184731</v>
      </c>
      <c r="Q18" s="21"/>
      <c r="R18" s="25">
        <v>6130487717</v>
      </c>
      <c r="S18" s="21"/>
      <c r="T18" s="65">
        <f t="shared" si="2"/>
        <v>26100557790</v>
      </c>
      <c r="V18" s="19">
        <f>T18/درآمد!$F$11</f>
        <v>3.4145458900869431E-2</v>
      </c>
    </row>
    <row r="19" spans="1:22" ht="18.75" x14ac:dyDescent="0.2">
      <c r="A19" s="111" t="s">
        <v>18</v>
      </c>
      <c r="B19" s="111"/>
      <c r="D19" s="41">
        <v>0</v>
      </c>
      <c r="E19" s="21"/>
      <c r="F19" s="25">
        <v>2150249087</v>
      </c>
      <c r="G19" s="21"/>
      <c r="H19" s="25">
        <v>2862698979</v>
      </c>
      <c r="I19" s="21"/>
      <c r="J19" s="65">
        <f t="shared" si="0"/>
        <v>5012948066</v>
      </c>
      <c r="L19" s="19">
        <f t="shared" si="1"/>
        <v>1.7020241605087492E-2</v>
      </c>
      <c r="N19" s="25">
        <v>2670731707</v>
      </c>
      <c r="O19" s="21"/>
      <c r="P19" s="25">
        <v>22877777118</v>
      </c>
      <c r="Q19" s="21"/>
      <c r="R19" s="25">
        <v>2862698979</v>
      </c>
      <c r="S19" s="21"/>
      <c r="T19" s="65">
        <f t="shared" si="2"/>
        <v>28411207804</v>
      </c>
      <c r="V19" s="19">
        <f>T19/درآمد!$F$11</f>
        <v>3.7168314033779994E-2</v>
      </c>
    </row>
    <row r="20" spans="1:22" ht="18.75" x14ac:dyDescent="0.2">
      <c r="A20" s="111" t="s">
        <v>86</v>
      </c>
      <c r="B20" s="111"/>
      <c r="D20" s="41">
        <v>0</v>
      </c>
      <c r="E20" s="21"/>
      <c r="F20" s="80">
        <v>0</v>
      </c>
      <c r="G20" s="21"/>
      <c r="H20" s="25">
        <v>298871736</v>
      </c>
      <c r="I20" s="21"/>
      <c r="J20" s="65">
        <f t="shared" si="0"/>
        <v>298871736</v>
      </c>
      <c r="L20" s="19">
        <f t="shared" si="1"/>
        <v>1.014746031412791E-3</v>
      </c>
      <c r="N20" s="25">
        <v>240000000</v>
      </c>
      <c r="O20" s="21"/>
      <c r="P20" s="41">
        <v>0</v>
      </c>
      <c r="Q20" s="21"/>
      <c r="R20" s="25">
        <v>257231479</v>
      </c>
      <c r="S20" s="21"/>
      <c r="T20" s="65">
        <f t="shared" si="2"/>
        <v>497231479</v>
      </c>
      <c r="V20" s="19">
        <f>T20/درآمد!$F$11</f>
        <v>6.5049173151839447E-4</v>
      </c>
    </row>
    <row r="21" spans="1:22" ht="18.75" x14ac:dyDescent="0.2">
      <c r="A21" s="111" t="s">
        <v>81</v>
      </c>
      <c r="B21" s="111"/>
      <c r="D21" s="25">
        <v>678321501</v>
      </c>
      <c r="E21" s="21"/>
      <c r="F21" s="25">
        <v>11513994231</v>
      </c>
      <c r="G21" s="21"/>
      <c r="H21" s="25">
        <v>-4630799846</v>
      </c>
      <c r="I21" s="21"/>
      <c r="J21" s="65">
        <f t="shared" si="0"/>
        <v>7561515886</v>
      </c>
      <c r="L21" s="19">
        <f t="shared" si="1"/>
        <v>2.5673281587199913E-2</v>
      </c>
      <c r="N21" s="25">
        <v>678321501</v>
      </c>
      <c r="O21" s="21"/>
      <c r="P21" s="25">
        <v>-2897949473</v>
      </c>
      <c r="Q21" s="21"/>
      <c r="R21" s="25">
        <v>-4630802938</v>
      </c>
      <c r="S21" s="21"/>
      <c r="T21" s="65">
        <f t="shared" si="2"/>
        <v>-6850430910</v>
      </c>
      <c r="V21" s="100">
        <f>T21/درآمد!$F$11</f>
        <v>-8.961919855225077E-3</v>
      </c>
    </row>
    <row r="22" spans="1:22" ht="18.75" x14ac:dyDescent="0.2">
      <c r="A22" s="111" t="s">
        <v>44</v>
      </c>
      <c r="B22" s="111"/>
      <c r="D22" s="41">
        <v>0</v>
      </c>
      <c r="E22" s="21"/>
      <c r="F22" s="25">
        <v>-961</v>
      </c>
      <c r="G22" s="21"/>
      <c r="H22" s="25">
        <v>-6399</v>
      </c>
      <c r="I22" s="21"/>
      <c r="J22" s="65">
        <f t="shared" si="0"/>
        <v>-7360</v>
      </c>
      <c r="L22" s="100">
        <f t="shared" si="1"/>
        <v>-2.4989083581988969E-8</v>
      </c>
      <c r="N22" s="25">
        <v>3758513563</v>
      </c>
      <c r="O22" s="21"/>
      <c r="P22" s="25">
        <v>4319974146</v>
      </c>
      <c r="Q22" s="21"/>
      <c r="R22" s="25">
        <v>1774201648</v>
      </c>
      <c r="S22" s="21"/>
      <c r="T22" s="65">
        <f t="shared" si="2"/>
        <v>9852689357</v>
      </c>
      <c r="V22" s="19">
        <f>T22/درآمد!$F$11</f>
        <v>1.2889555932454926E-2</v>
      </c>
    </row>
    <row r="23" spans="1:22" ht="18.75" x14ac:dyDescent="0.2">
      <c r="A23" s="111" t="s">
        <v>30</v>
      </c>
      <c r="B23" s="111"/>
      <c r="D23" s="41">
        <v>0</v>
      </c>
      <c r="E23" s="21"/>
      <c r="F23" s="25">
        <v>-4220926989</v>
      </c>
      <c r="G23" s="21"/>
      <c r="H23" s="25">
        <v>1633311778</v>
      </c>
      <c r="I23" s="21"/>
      <c r="J23" s="65">
        <f t="shared" si="0"/>
        <v>-2587615211</v>
      </c>
      <c r="L23" s="100">
        <f t="shared" si="1"/>
        <v>-8.7856158676229649E-3</v>
      </c>
      <c r="N23" s="25">
        <v>3529637482</v>
      </c>
      <c r="O23" s="21"/>
      <c r="P23" s="25">
        <v>53607269570</v>
      </c>
      <c r="Q23" s="21"/>
      <c r="R23" s="25">
        <v>2205739860</v>
      </c>
      <c r="S23" s="21"/>
      <c r="T23" s="65">
        <f t="shared" si="2"/>
        <v>59342646912</v>
      </c>
      <c r="V23" s="19">
        <f>T23/درآمد!$F$11</f>
        <v>7.7633663138756318E-2</v>
      </c>
    </row>
    <row r="24" spans="1:22" ht="18.75" x14ac:dyDescent="0.2">
      <c r="A24" s="111" t="s">
        <v>101</v>
      </c>
      <c r="B24" s="111"/>
      <c r="D24" s="41">
        <v>0</v>
      </c>
      <c r="E24" s="21"/>
      <c r="F24" s="25">
        <v>7460679684</v>
      </c>
      <c r="G24" s="21"/>
      <c r="H24" s="25">
        <v>846009403</v>
      </c>
      <c r="I24" s="21"/>
      <c r="J24" s="65">
        <f t="shared" si="0"/>
        <v>8306689087</v>
      </c>
      <c r="L24" s="19">
        <f t="shared" si="1"/>
        <v>2.8203335310412858E-2</v>
      </c>
      <c r="N24" s="25">
        <v>2040028497</v>
      </c>
      <c r="O24" s="21"/>
      <c r="P24" s="25">
        <v>7965943474</v>
      </c>
      <c r="Q24" s="21"/>
      <c r="R24" s="25">
        <v>14289120</v>
      </c>
      <c r="S24" s="21"/>
      <c r="T24" s="65">
        <f t="shared" si="2"/>
        <v>10020261091</v>
      </c>
      <c r="V24" s="19">
        <f>T24/درآمد!$F$11</f>
        <v>1.3108777828104859E-2</v>
      </c>
    </row>
    <row r="25" spans="1:22" ht="18.75" x14ac:dyDescent="0.2">
      <c r="A25" s="111" t="s">
        <v>77</v>
      </c>
      <c r="B25" s="111"/>
      <c r="D25" s="41">
        <v>0</v>
      </c>
      <c r="E25" s="21"/>
      <c r="F25" s="25">
        <v>589387002</v>
      </c>
      <c r="G25" s="21"/>
      <c r="H25" s="25">
        <v>-29088</v>
      </c>
      <c r="I25" s="21"/>
      <c r="J25" s="65">
        <f t="shared" si="0"/>
        <v>589357914</v>
      </c>
      <c r="L25" s="19">
        <f t="shared" si="1"/>
        <v>2.0010209473712861E-3</v>
      </c>
      <c r="N25" s="25">
        <v>231503787</v>
      </c>
      <c r="O25" s="21"/>
      <c r="P25" s="25">
        <v>-1199466708</v>
      </c>
      <c r="Q25" s="21"/>
      <c r="R25" s="25">
        <v>-29088</v>
      </c>
      <c r="S25" s="21"/>
      <c r="T25" s="65">
        <f t="shared" si="2"/>
        <v>-967992009</v>
      </c>
      <c r="V25" s="100">
        <f>T25/درآمد!$F$11</f>
        <v>-1.2663534482907897E-3</v>
      </c>
    </row>
    <row r="26" spans="1:22" ht="18.75" x14ac:dyDescent="0.2">
      <c r="A26" s="111" t="s">
        <v>35</v>
      </c>
      <c r="B26" s="111"/>
      <c r="D26" s="41">
        <v>0</v>
      </c>
      <c r="E26" s="21"/>
      <c r="F26" s="25">
        <v>2685248209</v>
      </c>
      <c r="G26" s="21"/>
      <c r="H26" s="25">
        <v>-938837195</v>
      </c>
      <c r="I26" s="21"/>
      <c r="J26" s="65">
        <f t="shared" si="0"/>
        <v>1746411014</v>
      </c>
      <c r="L26" s="19">
        <f t="shared" si="1"/>
        <v>5.9295123365967536E-3</v>
      </c>
      <c r="N26" s="25">
        <v>2018796560</v>
      </c>
      <c r="O26" s="21"/>
      <c r="P26" s="25">
        <v>-1417376177</v>
      </c>
      <c r="Q26" s="21"/>
      <c r="R26" s="25">
        <v>-938837195</v>
      </c>
      <c r="S26" s="21"/>
      <c r="T26" s="65">
        <f t="shared" si="2"/>
        <v>-337416812</v>
      </c>
      <c r="V26" s="100">
        <f>T26/درآمد!$F$11</f>
        <v>-4.4141784169158887E-4</v>
      </c>
    </row>
    <row r="27" spans="1:22" ht="18.75" x14ac:dyDescent="0.2">
      <c r="A27" s="111" t="s">
        <v>92</v>
      </c>
      <c r="B27" s="111"/>
      <c r="D27" s="25">
        <v>834285588</v>
      </c>
      <c r="E27" s="21"/>
      <c r="F27" s="25">
        <v>17366872325</v>
      </c>
      <c r="G27" s="21"/>
      <c r="H27" s="25">
        <v>-10507</v>
      </c>
      <c r="I27" s="21"/>
      <c r="J27" s="65">
        <f t="shared" si="0"/>
        <v>18201147406</v>
      </c>
      <c r="L27" s="19">
        <f t="shared" si="1"/>
        <v>6.1797553507695065E-2</v>
      </c>
      <c r="N27" s="25">
        <v>834285588</v>
      </c>
      <c r="O27" s="21"/>
      <c r="P27" s="25">
        <v>35067351528</v>
      </c>
      <c r="Q27" s="21"/>
      <c r="R27" s="25">
        <v>1017000161</v>
      </c>
      <c r="S27" s="21"/>
      <c r="T27" s="65">
        <f t="shared" si="2"/>
        <v>36918637277</v>
      </c>
      <c r="V27" s="19">
        <f>T27/درآمد!$F$11</f>
        <v>4.8297964432809523E-2</v>
      </c>
    </row>
    <row r="28" spans="1:22" ht="18.75" x14ac:dyDescent="0.2">
      <c r="A28" s="111" t="s">
        <v>73</v>
      </c>
      <c r="B28" s="111"/>
      <c r="D28" s="41">
        <v>0</v>
      </c>
      <c r="E28" s="21"/>
      <c r="F28" s="80">
        <v>0</v>
      </c>
      <c r="G28" s="21"/>
      <c r="H28" s="25">
        <v>1250260309</v>
      </c>
      <c r="I28" s="21"/>
      <c r="J28" s="65">
        <f t="shared" si="0"/>
        <v>1250260309</v>
      </c>
      <c r="L28" s="19">
        <f t="shared" si="1"/>
        <v>4.244953717506026E-3</v>
      </c>
      <c r="N28" s="25">
        <v>6420000000</v>
      </c>
      <c r="O28" s="21"/>
      <c r="P28" s="41">
        <v>0</v>
      </c>
      <c r="Q28" s="21"/>
      <c r="R28" s="25">
        <v>1236368650</v>
      </c>
      <c r="S28" s="21"/>
      <c r="T28" s="65">
        <f t="shared" si="2"/>
        <v>7656368650</v>
      </c>
      <c r="V28" s="19">
        <f>T28/درآمد!$F$11</f>
        <v>1.001626950549857E-2</v>
      </c>
    </row>
    <row r="29" spans="1:22" ht="18.75" x14ac:dyDescent="0.2">
      <c r="A29" s="111" t="s">
        <v>82</v>
      </c>
      <c r="B29" s="111"/>
      <c r="D29" s="41">
        <v>0</v>
      </c>
      <c r="E29" s="21"/>
      <c r="F29" s="80">
        <v>0</v>
      </c>
      <c r="G29" s="21"/>
      <c r="H29" s="25">
        <v>25799028</v>
      </c>
      <c r="I29" s="21"/>
      <c r="J29" s="65">
        <f t="shared" si="0"/>
        <v>25799028</v>
      </c>
      <c r="L29" s="19">
        <f t="shared" si="1"/>
        <v>8.7594302585064361E-5</v>
      </c>
      <c r="N29" s="41">
        <v>0</v>
      </c>
      <c r="O29" s="21"/>
      <c r="P29" s="41">
        <v>0</v>
      </c>
      <c r="Q29" s="21"/>
      <c r="R29" s="25">
        <v>-268748689</v>
      </c>
      <c r="S29" s="21"/>
      <c r="T29" s="65">
        <f t="shared" si="2"/>
        <v>-268748689</v>
      </c>
      <c r="V29" s="100">
        <f>T29/درآمد!$F$11</f>
        <v>-3.515843373442342E-4</v>
      </c>
    </row>
    <row r="30" spans="1:22" ht="18.75" x14ac:dyDescent="0.2">
      <c r="A30" s="111" t="s">
        <v>26</v>
      </c>
      <c r="B30" s="111"/>
      <c r="D30" s="25">
        <v>1547384892</v>
      </c>
      <c r="E30" s="21"/>
      <c r="F30" s="25">
        <v>2226969852</v>
      </c>
      <c r="G30" s="21"/>
      <c r="H30" s="25">
        <v>3076949068</v>
      </c>
      <c r="I30" s="21"/>
      <c r="J30" s="65">
        <f t="shared" si="0"/>
        <v>6851303812</v>
      </c>
      <c r="L30" s="19">
        <f t="shared" si="1"/>
        <v>2.3261929837454842E-2</v>
      </c>
      <c r="N30" s="25">
        <v>1547384892</v>
      </c>
      <c r="O30" s="21"/>
      <c r="P30" s="25">
        <v>4627891700</v>
      </c>
      <c r="Q30" s="21"/>
      <c r="R30" s="25">
        <v>2880126535</v>
      </c>
      <c r="S30" s="21"/>
      <c r="T30" s="65">
        <f t="shared" si="2"/>
        <v>9055403127</v>
      </c>
      <c r="V30" s="19">
        <f>T30/درآمد!$F$11</f>
        <v>1.1846524422640817E-2</v>
      </c>
    </row>
    <row r="31" spans="1:22" ht="18.75" x14ac:dyDescent="0.2">
      <c r="A31" s="111" t="s">
        <v>60</v>
      </c>
      <c r="B31" s="111"/>
      <c r="D31" s="41">
        <v>0</v>
      </c>
      <c r="E31" s="21"/>
      <c r="F31" s="25">
        <v>19885747445</v>
      </c>
      <c r="G31" s="21"/>
      <c r="H31" s="41">
        <v>0</v>
      </c>
      <c r="I31" s="21"/>
      <c r="J31" s="65">
        <f t="shared" si="0"/>
        <v>19885747445</v>
      </c>
      <c r="L31" s="19">
        <f t="shared" si="1"/>
        <v>6.7517201765411497E-2</v>
      </c>
      <c r="N31" s="41">
        <v>0</v>
      </c>
      <c r="O31" s="21"/>
      <c r="P31" s="25">
        <v>55921289004</v>
      </c>
      <c r="Q31" s="21"/>
      <c r="R31" s="25">
        <v>1119531135</v>
      </c>
      <c r="S31" s="21"/>
      <c r="T31" s="65">
        <f t="shared" si="2"/>
        <v>57040820139</v>
      </c>
      <c r="V31" s="19">
        <f>T31/درآمد!$F$11</f>
        <v>7.4622350809465582E-2</v>
      </c>
    </row>
    <row r="32" spans="1:22" ht="18.75" x14ac:dyDescent="0.2">
      <c r="A32" s="111" t="s">
        <v>140</v>
      </c>
      <c r="B32" s="111"/>
      <c r="D32" s="41">
        <v>0</v>
      </c>
      <c r="E32" s="21"/>
      <c r="F32" s="80">
        <v>0</v>
      </c>
      <c r="G32" s="21"/>
      <c r="H32" s="41">
        <v>0</v>
      </c>
      <c r="I32" s="21"/>
      <c r="J32" s="43">
        <f t="shared" si="0"/>
        <v>0</v>
      </c>
      <c r="L32" s="19">
        <f t="shared" si="1"/>
        <v>0</v>
      </c>
      <c r="N32" s="41">
        <v>0</v>
      </c>
      <c r="O32" s="21"/>
      <c r="P32" s="41">
        <v>0</v>
      </c>
      <c r="Q32" s="21"/>
      <c r="R32" s="25">
        <v>4572612</v>
      </c>
      <c r="S32" s="21"/>
      <c r="T32" s="65">
        <f t="shared" si="2"/>
        <v>4572612</v>
      </c>
      <c r="V32" s="19">
        <f>T32/درآمد!$F$11</f>
        <v>5.9820152646485782E-6</v>
      </c>
    </row>
    <row r="33" spans="1:22" ht="18.75" x14ac:dyDescent="0.2">
      <c r="A33" s="111" t="s">
        <v>141</v>
      </c>
      <c r="B33" s="111"/>
      <c r="D33" s="41">
        <v>0</v>
      </c>
      <c r="E33" s="21"/>
      <c r="F33" s="80">
        <v>0</v>
      </c>
      <c r="G33" s="21"/>
      <c r="H33" s="41">
        <v>0</v>
      </c>
      <c r="I33" s="21"/>
      <c r="J33" s="43">
        <f t="shared" si="0"/>
        <v>0</v>
      </c>
      <c r="L33" s="19">
        <f t="shared" si="1"/>
        <v>0</v>
      </c>
      <c r="N33" s="41">
        <v>0</v>
      </c>
      <c r="O33" s="21"/>
      <c r="P33" s="41">
        <v>0</v>
      </c>
      <c r="Q33" s="21"/>
      <c r="R33" s="25">
        <v>99881904</v>
      </c>
      <c r="S33" s="21"/>
      <c r="T33" s="65">
        <f t="shared" si="2"/>
        <v>99881904</v>
      </c>
      <c r="V33" s="19">
        <f>T33/درآمد!$F$11</f>
        <v>1.3066822078719207E-4</v>
      </c>
    </row>
    <row r="34" spans="1:22" ht="18.75" x14ac:dyDescent="0.2">
      <c r="A34" s="111" t="s">
        <v>142</v>
      </c>
      <c r="B34" s="111"/>
      <c r="D34" s="41">
        <v>0</v>
      </c>
      <c r="E34" s="21"/>
      <c r="F34" s="80">
        <v>0</v>
      </c>
      <c r="G34" s="21"/>
      <c r="H34" s="41">
        <v>0</v>
      </c>
      <c r="I34" s="21"/>
      <c r="J34" s="43">
        <f t="shared" si="0"/>
        <v>0</v>
      </c>
      <c r="L34" s="19">
        <f t="shared" si="1"/>
        <v>0</v>
      </c>
      <c r="N34" s="41">
        <v>0</v>
      </c>
      <c r="O34" s="21"/>
      <c r="P34" s="41">
        <v>0</v>
      </c>
      <c r="Q34" s="21"/>
      <c r="R34" s="25">
        <v>333217732</v>
      </c>
      <c r="S34" s="21"/>
      <c r="T34" s="65">
        <f t="shared" si="2"/>
        <v>333217732</v>
      </c>
      <c r="V34" s="19">
        <f>T34/درآمد!$F$11</f>
        <v>4.3592449113888935E-4</v>
      </c>
    </row>
    <row r="35" spans="1:22" ht="18.75" x14ac:dyDescent="0.2">
      <c r="A35" s="111" t="s">
        <v>106</v>
      </c>
      <c r="B35" s="111"/>
      <c r="D35" s="41">
        <v>0</v>
      </c>
      <c r="E35" s="21"/>
      <c r="F35" s="25">
        <v>818622749</v>
      </c>
      <c r="G35" s="21"/>
      <c r="H35" s="41">
        <v>0</v>
      </c>
      <c r="I35" s="21"/>
      <c r="J35" s="65">
        <f t="shared" si="0"/>
        <v>818622749</v>
      </c>
      <c r="L35" s="19">
        <f t="shared" si="1"/>
        <v>2.7794337359889369E-3</v>
      </c>
      <c r="N35" s="25">
        <v>2579681404</v>
      </c>
      <c r="O35" s="21"/>
      <c r="P35" s="25">
        <v>6028040186</v>
      </c>
      <c r="Q35" s="21"/>
      <c r="R35" s="25">
        <v>66803182</v>
      </c>
      <c r="S35" s="21"/>
      <c r="T35" s="65">
        <f t="shared" si="2"/>
        <v>8674524772</v>
      </c>
      <c r="V35" s="19">
        <f>T35/درآمد!$F$11</f>
        <v>1.1348249009466849E-2</v>
      </c>
    </row>
    <row r="36" spans="1:22" ht="18.75" x14ac:dyDescent="0.2">
      <c r="A36" s="111" t="s">
        <v>97</v>
      </c>
      <c r="B36" s="111"/>
      <c r="D36" s="41">
        <v>0</v>
      </c>
      <c r="E36" s="21"/>
      <c r="F36" s="25">
        <v>1032258481</v>
      </c>
      <c r="G36" s="21"/>
      <c r="H36" s="41">
        <v>0</v>
      </c>
      <c r="I36" s="21"/>
      <c r="J36" s="65">
        <f t="shared" si="0"/>
        <v>1032258481</v>
      </c>
      <c r="L36" s="19">
        <f t="shared" si="1"/>
        <v>3.5047817200986376E-3</v>
      </c>
      <c r="N36" s="25">
        <v>504713491</v>
      </c>
      <c r="O36" s="21"/>
      <c r="P36" s="25">
        <v>-763973563</v>
      </c>
      <c r="Q36" s="21"/>
      <c r="R36" s="25">
        <v>-8439743</v>
      </c>
      <c r="S36" s="21"/>
      <c r="T36" s="65">
        <f t="shared" si="2"/>
        <v>-267699815</v>
      </c>
      <c r="V36" s="100">
        <f>T36/درآمد!$F$11</f>
        <v>-3.5021217187760527E-4</v>
      </c>
    </row>
    <row r="37" spans="1:22" ht="18.75" x14ac:dyDescent="0.2">
      <c r="A37" s="111" t="s">
        <v>143</v>
      </c>
      <c r="B37" s="111"/>
      <c r="D37" s="41">
        <v>0</v>
      </c>
      <c r="E37" s="21"/>
      <c r="F37" s="80">
        <v>0</v>
      </c>
      <c r="G37" s="21"/>
      <c r="H37" s="41">
        <v>0</v>
      </c>
      <c r="I37" s="21"/>
      <c r="J37" s="43">
        <f t="shared" si="0"/>
        <v>0</v>
      </c>
      <c r="L37" s="19">
        <f t="shared" si="1"/>
        <v>0</v>
      </c>
      <c r="N37" s="41">
        <v>0</v>
      </c>
      <c r="O37" s="21"/>
      <c r="P37" s="41">
        <v>0</v>
      </c>
      <c r="Q37" s="21"/>
      <c r="R37" s="25">
        <v>-25545528</v>
      </c>
      <c r="S37" s="21"/>
      <c r="T37" s="65">
        <f t="shared" si="2"/>
        <v>-25545528</v>
      </c>
      <c r="V37" s="100">
        <f>T37/درآمد!$F$11</f>
        <v>-3.3419353848414795E-5</v>
      </c>
    </row>
    <row r="38" spans="1:22" ht="18.75" x14ac:dyDescent="0.2">
      <c r="A38" s="111" t="s">
        <v>144</v>
      </c>
      <c r="B38" s="111"/>
      <c r="D38" s="41">
        <v>0</v>
      </c>
      <c r="E38" s="21"/>
      <c r="F38" s="80">
        <v>0</v>
      </c>
      <c r="G38" s="21"/>
      <c r="H38" s="41">
        <v>0</v>
      </c>
      <c r="I38" s="21"/>
      <c r="J38" s="43">
        <f t="shared" si="0"/>
        <v>0</v>
      </c>
      <c r="L38" s="19">
        <f t="shared" si="1"/>
        <v>0</v>
      </c>
      <c r="N38" s="25">
        <v>28854000</v>
      </c>
      <c r="O38" s="21"/>
      <c r="P38" s="41">
        <v>0</v>
      </c>
      <c r="Q38" s="21"/>
      <c r="R38" s="25">
        <v>1834368560</v>
      </c>
      <c r="S38" s="21"/>
      <c r="T38" s="65">
        <f t="shared" si="2"/>
        <v>1863222560</v>
      </c>
      <c r="V38" s="19">
        <f>T38/درآمد!$F$11</f>
        <v>2.4375183801638107E-3</v>
      </c>
    </row>
    <row r="39" spans="1:22" ht="18.75" x14ac:dyDescent="0.2">
      <c r="A39" s="111" t="s">
        <v>76</v>
      </c>
      <c r="B39" s="111"/>
      <c r="D39" s="41">
        <v>0</v>
      </c>
      <c r="E39" s="21"/>
      <c r="F39" s="25">
        <v>928351039</v>
      </c>
      <c r="G39" s="21"/>
      <c r="H39" s="41">
        <v>0</v>
      </c>
      <c r="I39" s="21"/>
      <c r="J39" s="65">
        <f t="shared" si="0"/>
        <v>928351039</v>
      </c>
      <c r="L39" s="19">
        <f t="shared" si="1"/>
        <v>3.1519893623637636E-3</v>
      </c>
      <c r="N39" s="25">
        <v>310874130</v>
      </c>
      <c r="O39" s="21"/>
      <c r="P39" s="25">
        <v>35253848</v>
      </c>
      <c r="Q39" s="21"/>
      <c r="R39" s="25">
        <v>-891673636</v>
      </c>
      <c r="S39" s="21"/>
      <c r="T39" s="65">
        <f t="shared" si="2"/>
        <v>-545545658</v>
      </c>
      <c r="V39" s="100">
        <f>T39/درآمد!$F$11</f>
        <v>-7.1369765327098668E-4</v>
      </c>
    </row>
    <row r="40" spans="1:22" ht="18.75" x14ac:dyDescent="0.2">
      <c r="A40" s="111" t="s">
        <v>54</v>
      </c>
      <c r="B40" s="111"/>
      <c r="D40" s="41">
        <v>0</v>
      </c>
      <c r="E40" s="21"/>
      <c r="F40" s="25">
        <v>9907815950</v>
      </c>
      <c r="G40" s="21"/>
      <c r="H40" s="41">
        <v>0</v>
      </c>
      <c r="I40" s="21"/>
      <c r="J40" s="65">
        <f t="shared" si="0"/>
        <v>9907815950</v>
      </c>
      <c r="L40" s="19">
        <f t="shared" si="1"/>
        <v>3.3639570773031716E-2</v>
      </c>
      <c r="N40" s="25">
        <v>3705000000</v>
      </c>
      <c r="O40" s="21"/>
      <c r="P40" s="25">
        <v>20743404348</v>
      </c>
      <c r="Q40" s="21"/>
      <c r="R40" s="25">
        <v>2417169776</v>
      </c>
      <c r="S40" s="21"/>
      <c r="T40" s="65">
        <f t="shared" si="2"/>
        <v>26865574124</v>
      </c>
      <c r="V40" s="19">
        <f>T40/درآمد!$F$11</f>
        <v>3.514627405590412E-2</v>
      </c>
    </row>
    <row r="41" spans="1:22" ht="18.75" x14ac:dyDescent="0.2">
      <c r="A41" s="111" t="s">
        <v>64</v>
      </c>
      <c r="B41" s="111"/>
      <c r="D41" s="41">
        <v>0</v>
      </c>
      <c r="E41" s="21"/>
      <c r="F41" s="25">
        <v>74046363</v>
      </c>
      <c r="G41" s="21"/>
      <c r="H41" s="41">
        <v>0</v>
      </c>
      <c r="I41" s="21"/>
      <c r="J41" s="65">
        <f t="shared" si="0"/>
        <v>74046363</v>
      </c>
      <c r="L41" s="19">
        <f t="shared" si="1"/>
        <v>2.5140635243876299E-4</v>
      </c>
      <c r="N41" s="25">
        <v>163183380</v>
      </c>
      <c r="O41" s="21"/>
      <c r="P41" s="25">
        <v>312736985</v>
      </c>
      <c r="Q41" s="21"/>
      <c r="R41" s="25">
        <v>-437743180</v>
      </c>
      <c r="S41" s="21"/>
      <c r="T41" s="65">
        <f t="shared" si="2"/>
        <v>38177185</v>
      </c>
      <c r="V41" s="19">
        <f>T41/درآمد!$F$11</f>
        <v>4.9944430761086382E-5</v>
      </c>
    </row>
    <row r="42" spans="1:22" ht="18.75" x14ac:dyDescent="0.2">
      <c r="A42" s="111" t="s">
        <v>68</v>
      </c>
      <c r="B42" s="111"/>
      <c r="D42" s="41">
        <v>0</v>
      </c>
      <c r="E42" s="21"/>
      <c r="F42" s="25">
        <v>-317526400</v>
      </c>
      <c r="G42" s="21"/>
      <c r="H42" s="41">
        <v>0</v>
      </c>
      <c r="I42" s="21"/>
      <c r="J42" s="65">
        <f t="shared" si="0"/>
        <v>-317526400</v>
      </c>
      <c r="L42" s="100">
        <f t="shared" si="1"/>
        <v>-1.0780833898217474E-3</v>
      </c>
      <c r="N42" s="25">
        <v>2740000000</v>
      </c>
      <c r="O42" s="21"/>
      <c r="P42" s="25">
        <v>2243522457</v>
      </c>
      <c r="Q42" s="21"/>
      <c r="R42" s="25">
        <v>103440147</v>
      </c>
      <c r="S42" s="21"/>
      <c r="T42" s="65">
        <f t="shared" si="2"/>
        <v>5086962604</v>
      </c>
      <c r="V42" s="19">
        <f>T42/درآمد!$F$11</f>
        <v>6.6549027006499745E-3</v>
      </c>
    </row>
    <row r="43" spans="1:22" ht="18.75" x14ac:dyDescent="0.2">
      <c r="A43" s="111" t="s">
        <v>145</v>
      </c>
      <c r="B43" s="111"/>
      <c r="D43" s="41">
        <v>0</v>
      </c>
      <c r="E43" s="21"/>
      <c r="F43" s="80">
        <v>0</v>
      </c>
      <c r="G43" s="21"/>
      <c r="H43" s="41">
        <v>0</v>
      </c>
      <c r="I43" s="21"/>
      <c r="J43" s="43">
        <f t="shared" si="0"/>
        <v>0</v>
      </c>
      <c r="L43" s="19">
        <f t="shared" si="1"/>
        <v>0</v>
      </c>
      <c r="N43" s="41">
        <v>0</v>
      </c>
      <c r="O43" s="21"/>
      <c r="P43" s="41">
        <v>0</v>
      </c>
      <c r="Q43" s="21"/>
      <c r="R43" s="25">
        <v>2590902588</v>
      </c>
      <c r="S43" s="21"/>
      <c r="T43" s="65">
        <f t="shared" si="2"/>
        <v>2590902588</v>
      </c>
      <c r="V43" s="19">
        <f>T43/درآمد!$F$11</f>
        <v>3.38948916519344E-3</v>
      </c>
    </row>
    <row r="44" spans="1:22" ht="18.75" x14ac:dyDescent="0.2">
      <c r="A44" s="111" t="s">
        <v>27</v>
      </c>
      <c r="B44" s="111"/>
      <c r="D44" s="41">
        <v>0</v>
      </c>
      <c r="E44" s="21"/>
      <c r="F44" s="25">
        <v>14796748260</v>
      </c>
      <c r="G44" s="21"/>
      <c r="H44" s="41">
        <v>0</v>
      </c>
      <c r="I44" s="21"/>
      <c r="J44" s="65">
        <f t="shared" si="0"/>
        <v>14796748260</v>
      </c>
      <c r="L44" s="19">
        <f t="shared" si="1"/>
        <v>5.0238747148205143E-2</v>
      </c>
      <c r="N44" s="25">
        <v>2228161068</v>
      </c>
      <c r="O44" s="21"/>
      <c r="P44" s="25">
        <v>34665874947</v>
      </c>
      <c r="Q44" s="21"/>
      <c r="R44" s="25">
        <v>-2060</v>
      </c>
      <c r="S44" s="21"/>
      <c r="T44" s="65">
        <f t="shared" si="2"/>
        <v>36894033955</v>
      </c>
      <c r="V44" s="19">
        <f>T44/درآمد!$F$11</f>
        <v>4.8265777698451771E-2</v>
      </c>
    </row>
    <row r="45" spans="1:22" ht="18.75" x14ac:dyDescent="0.2">
      <c r="A45" s="111" t="s">
        <v>146</v>
      </c>
      <c r="B45" s="111"/>
      <c r="D45" s="41">
        <v>0</v>
      </c>
      <c r="E45" s="21"/>
      <c r="F45" s="80">
        <v>0</v>
      </c>
      <c r="G45" s="21"/>
      <c r="H45" s="41">
        <v>0</v>
      </c>
      <c r="I45" s="21"/>
      <c r="J45" s="43">
        <f t="shared" si="0"/>
        <v>0</v>
      </c>
      <c r="L45" s="19">
        <f t="shared" si="1"/>
        <v>0</v>
      </c>
      <c r="N45" s="41">
        <v>0</v>
      </c>
      <c r="O45" s="21"/>
      <c r="P45" s="41">
        <v>0</v>
      </c>
      <c r="Q45" s="21"/>
      <c r="R45" s="25">
        <v>-151681172</v>
      </c>
      <c r="S45" s="21"/>
      <c r="T45" s="65">
        <f t="shared" si="2"/>
        <v>-151681172</v>
      </c>
      <c r="V45" s="100">
        <f>T45/درآمد!$F$11</f>
        <v>-1.9843343066583969E-4</v>
      </c>
    </row>
    <row r="46" spans="1:22" ht="18.75" x14ac:dyDescent="0.2">
      <c r="A46" s="111" t="s">
        <v>147</v>
      </c>
      <c r="B46" s="111"/>
      <c r="D46" s="41">
        <v>0</v>
      </c>
      <c r="E46" s="21"/>
      <c r="F46" s="80">
        <v>0</v>
      </c>
      <c r="G46" s="21"/>
      <c r="H46" s="41">
        <v>0</v>
      </c>
      <c r="I46" s="21"/>
      <c r="J46" s="43">
        <f t="shared" si="0"/>
        <v>0</v>
      </c>
      <c r="L46" s="19">
        <f t="shared" si="1"/>
        <v>0</v>
      </c>
      <c r="N46" s="41">
        <v>0</v>
      </c>
      <c r="O46" s="21"/>
      <c r="P46" s="41">
        <v>0</v>
      </c>
      <c r="Q46" s="21"/>
      <c r="R46" s="25">
        <v>1074413041</v>
      </c>
      <c r="S46" s="21"/>
      <c r="T46" s="65">
        <f t="shared" si="2"/>
        <v>1074413041</v>
      </c>
      <c r="V46" s="19">
        <f>T46/درآمد!$F$11</f>
        <v>1.4055763340076741E-3</v>
      </c>
    </row>
    <row r="47" spans="1:22" ht="18.75" x14ac:dyDescent="0.2">
      <c r="A47" s="111" t="s">
        <v>148</v>
      </c>
      <c r="B47" s="111"/>
      <c r="C47" s="62"/>
      <c r="D47" s="41">
        <v>0</v>
      </c>
      <c r="E47" s="75"/>
      <c r="F47" s="80">
        <v>0</v>
      </c>
      <c r="G47" s="75"/>
      <c r="H47" s="41">
        <v>0</v>
      </c>
      <c r="I47" s="75"/>
      <c r="J47" s="43">
        <f t="shared" si="0"/>
        <v>0</v>
      </c>
      <c r="K47" s="62"/>
      <c r="L47" s="19">
        <f t="shared" si="1"/>
        <v>0</v>
      </c>
      <c r="M47" s="62"/>
      <c r="N47" s="41">
        <v>0</v>
      </c>
      <c r="O47" s="75"/>
      <c r="P47" s="41">
        <v>0</v>
      </c>
      <c r="Q47" s="21"/>
      <c r="R47" s="25">
        <v>8988985110</v>
      </c>
      <c r="S47" s="21"/>
      <c r="T47" s="65">
        <f t="shared" si="2"/>
        <v>8988985110</v>
      </c>
      <c r="V47" s="19">
        <f>T47/درآمد!$F$11</f>
        <v>1.1759634568102166E-2</v>
      </c>
    </row>
    <row r="48" spans="1:22" ht="18.75" x14ac:dyDescent="0.2">
      <c r="A48" s="111" t="s">
        <v>99</v>
      </c>
      <c r="B48" s="111"/>
      <c r="C48" s="62"/>
      <c r="D48" s="41">
        <v>0</v>
      </c>
      <c r="E48" s="75"/>
      <c r="F48" s="25">
        <v>792351757</v>
      </c>
      <c r="G48" s="75"/>
      <c r="H48" s="41">
        <v>0</v>
      </c>
      <c r="I48" s="75"/>
      <c r="J48" s="65">
        <f t="shared" si="0"/>
        <v>792351757</v>
      </c>
      <c r="K48" s="62"/>
      <c r="L48" s="19">
        <f t="shared" si="1"/>
        <v>2.6902369948381541E-3</v>
      </c>
      <c r="M48" s="62"/>
      <c r="N48" s="25">
        <v>317973937</v>
      </c>
      <c r="O48" s="75"/>
      <c r="P48" s="25">
        <v>-3157217013</v>
      </c>
      <c r="Q48" s="21"/>
      <c r="R48" s="25">
        <v>-2331571624</v>
      </c>
      <c r="S48" s="21"/>
      <c r="T48" s="65">
        <f t="shared" si="2"/>
        <v>-5170814700</v>
      </c>
      <c r="V48" s="100">
        <f>T48/درآمد!$F$11</f>
        <v>-6.7646002910523046E-3</v>
      </c>
    </row>
    <row r="49" spans="1:22" ht="18.75" x14ac:dyDescent="0.2">
      <c r="A49" s="111" t="s">
        <v>149</v>
      </c>
      <c r="B49" s="111"/>
      <c r="D49" s="41">
        <v>0</v>
      </c>
      <c r="E49" s="21"/>
      <c r="F49" s="80">
        <v>0</v>
      </c>
      <c r="G49" s="21"/>
      <c r="H49" s="41">
        <v>0</v>
      </c>
      <c r="I49" s="21"/>
      <c r="J49" s="43">
        <f t="shared" si="0"/>
        <v>0</v>
      </c>
      <c r="L49" s="19">
        <f t="shared" si="1"/>
        <v>0</v>
      </c>
      <c r="N49" s="41">
        <v>0</v>
      </c>
      <c r="O49" s="21"/>
      <c r="P49" s="41">
        <v>0</v>
      </c>
      <c r="Q49" s="21"/>
      <c r="R49" s="25">
        <v>-575190714</v>
      </c>
      <c r="S49" s="21"/>
      <c r="T49" s="65">
        <f t="shared" si="2"/>
        <v>-575190714</v>
      </c>
      <c r="V49" s="100">
        <f>T49/درآمد!$F$11</f>
        <v>-7.5248012104069063E-4</v>
      </c>
    </row>
    <row r="50" spans="1:22" ht="18.75" x14ac:dyDescent="0.2">
      <c r="A50" s="111" t="s">
        <v>150</v>
      </c>
      <c r="B50" s="111"/>
      <c r="D50" s="41">
        <v>0</v>
      </c>
      <c r="E50" s="21"/>
      <c r="F50" s="80">
        <v>0</v>
      </c>
      <c r="G50" s="21"/>
      <c r="H50" s="41">
        <v>0</v>
      </c>
      <c r="I50" s="21"/>
      <c r="J50" s="43">
        <f t="shared" si="0"/>
        <v>0</v>
      </c>
      <c r="L50" s="19">
        <f t="shared" si="1"/>
        <v>0</v>
      </c>
      <c r="N50" s="41">
        <v>0</v>
      </c>
      <c r="O50" s="21"/>
      <c r="P50" s="41">
        <v>0</v>
      </c>
      <c r="Q50" s="21"/>
      <c r="R50" s="25">
        <v>241402032</v>
      </c>
      <c r="S50" s="21"/>
      <c r="T50" s="65">
        <f t="shared" si="2"/>
        <v>241402032</v>
      </c>
      <c r="V50" s="19">
        <f>T50/درآمد!$F$11</f>
        <v>3.1580869759804345E-4</v>
      </c>
    </row>
    <row r="51" spans="1:22" ht="18.75" x14ac:dyDescent="0.2">
      <c r="A51" s="111" t="s">
        <v>151</v>
      </c>
      <c r="B51" s="111"/>
      <c r="D51" s="41">
        <v>0</v>
      </c>
      <c r="E51" s="21"/>
      <c r="F51" s="80">
        <v>0</v>
      </c>
      <c r="G51" s="21"/>
      <c r="H51" s="41">
        <v>0</v>
      </c>
      <c r="I51" s="21"/>
      <c r="J51" s="43">
        <f t="shared" si="0"/>
        <v>0</v>
      </c>
      <c r="L51" s="19">
        <f t="shared" si="1"/>
        <v>0</v>
      </c>
      <c r="N51" s="41">
        <v>0</v>
      </c>
      <c r="O51" s="21"/>
      <c r="P51" s="41">
        <v>0</v>
      </c>
      <c r="Q51" s="21"/>
      <c r="R51" s="25">
        <v>-135095727</v>
      </c>
      <c r="S51" s="21"/>
      <c r="T51" s="65">
        <f t="shared" si="2"/>
        <v>-135095727</v>
      </c>
      <c r="V51" s="100">
        <f>T51/درآمد!$F$11</f>
        <v>-1.7673590085990175E-4</v>
      </c>
    </row>
    <row r="52" spans="1:22" ht="18.75" x14ac:dyDescent="0.2">
      <c r="A52" s="111" t="s">
        <v>83</v>
      </c>
      <c r="B52" s="111"/>
      <c r="D52" s="41">
        <v>0</v>
      </c>
      <c r="E52" s="21"/>
      <c r="F52" s="25">
        <v>213470946</v>
      </c>
      <c r="G52" s="21"/>
      <c r="H52" s="41">
        <v>0</v>
      </c>
      <c r="I52" s="21"/>
      <c r="J52" s="65">
        <f t="shared" si="0"/>
        <v>213470946</v>
      </c>
      <c r="L52" s="19">
        <f t="shared" si="1"/>
        <v>7.2478849346742575E-4</v>
      </c>
      <c r="N52" s="25">
        <v>177900051</v>
      </c>
      <c r="O52" s="21"/>
      <c r="P52" s="25">
        <v>2231523424</v>
      </c>
      <c r="Q52" s="21"/>
      <c r="R52" s="25">
        <v>-1144</v>
      </c>
      <c r="S52" s="21"/>
      <c r="T52" s="65">
        <f t="shared" si="2"/>
        <v>2409422331</v>
      </c>
      <c r="V52" s="19">
        <f>T52/درآمد!$F$11</f>
        <v>3.1520717618348463E-3</v>
      </c>
    </row>
    <row r="53" spans="1:22" ht="18.75" x14ac:dyDescent="0.2">
      <c r="A53" s="111" t="s">
        <v>152</v>
      </c>
      <c r="B53" s="111"/>
      <c r="D53" s="41">
        <v>0</v>
      </c>
      <c r="E53" s="21"/>
      <c r="F53" s="80">
        <v>0</v>
      </c>
      <c r="G53" s="21"/>
      <c r="H53" s="41">
        <v>0</v>
      </c>
      <c r="I53" s="21"/>
      <c r="J53" s="43">
        <f t="shared" si="0"/>
        <v>0</v>
      </c>
      <c r="L53" s="19">
        <f t="shared" si="1"/>
        <v>0</v>
      </c>
      <c r="N53" s="41">
        <v>0</v>
      </c>
      <c r="O53" s="21"/>
      <c r="P53" s="41">
        <v>0</v>
      </c>
      <c r="Q53" s="21"/>
      <c r="R53" s="25">
        <v>109953648</v>
      </c>
      <c r="S53" s="21"/>
      <c r="T53" s="65">
        <f t="shared" si="2"/>
        <v>109953648</v>
      </c>
      <c r="V53" s="19">
        <f>T53/درآمد!$F$11</f>
        <v>1.4384434995573571E-4</v>
      </c>
    </row>
    <row r="54" spans="1:22" ht="18.75" x14ac:dyDescent="0.2">
      <c r="A54" s="111" t="s">
        <v>153</v>
      </c>
      <c r="B54" s="111"/>
      <c r="D54" s="41">
        <v>0</v>
      </c>
      <c r="E54" s="21"/>
      <c r="F54" s="80">
        <v>0</v>
      </c>
      <c r="G54" s="21"/>
      <c r="H54" s="41">
        <v>0</v>
      </c>
      <c r="I54" s="21"/>
      <c r="J54" s="43">
        <f t="shared" si="0"/>
        <v>0</v>
      </c>
      <c r="L54" s="19">
        <f t="shared" si="1"/>
        <v>0</v>
      </c>
      <c r="N54" s="41">
        <v>0</v>
      </c>
      <c r="O54" s="21"/>
      <c r="P54" s="41">
        <v>0</v>
      </c>
      <c r="Q54" s="21"/>
      <c r="R54" s="25">
        <v>429395464</v>
      </c>
      <c r="S54" s="21"/>
      <c r="T54" s="65">
        <f t="shared" si="2"/>
        <v>429395464</v>
      </c>
      <c r="V54" s="19">
        <f>T54/درآمد!$F$11</f>
        <v>5.6174681346653926E-4</v>
      </c>
    </row>
    <row r="55" spans="1:22" ht="18.75" x14ac:dyDescent="0.2">
      <c r="A55" s="111" t="s">
        <v>32</v>
      </c>
      <c r="B55" s="111"/>
      <c r="D55" s="25">
        <v>2129300194</v>
      </c>
      <c r="E55" s="21"/>
      <c r="F55" s="25">
        <v>2073844299</v>
      </c>
      <c r="G55" s="21"/>
      <c r="H55" s="41">
        <v>0</v>
      </c>
      <c r="I55" s="21"/>
      <c r="J55" s="65">
        <f t="shared" si="0"/>
        <v>4203144493</v>
      </c>
      <c r="L55" s="19">
        <f t="shared" si="1"/>
        <v>1.4270751228635007E-2</v>
      </c>
      <c r="N55" s="25">
        <v>2129300194</v>
      </c>
      <c r="O55" s="21"/>
      <c r="P55" s="25">
        <v>7044818740</v>
      </c>
      <c r="Q55" s="21"/>
      <c r="R55" s="25">
        <v>1608973585</v>
      </c>
      <c r="S55" s="21"/>
      <c r="T55" s="65">
        <f t="shared" si="2"/>
        <v>10783092519</v>
      </c>
      <c r="V55" s="19">
        <f>T55/درآمد!$F$11</f>
        <v>1.4106734629742452E-2</v>
      </c>
    </row>
    <row r="56" spans="1:22" ht="18.75" x14ac:dyDescent="0.2">
      <c r="A56" s="111" t="s">
        <v>90</v>
      </c>
      <c r="B56" s="111"/>
      <c r="D56" s="41">
        <v>0</v>
      </c>
      <c r="E56" s="21"/>
      <c r="F56" s="25">
        <v>2144474079</v>
      </c>
      <c r="G56" s="21"/>
      <c r="H56" s="41">
        <v>0</v>
      </c>
      <c r="I56" s="21"/>
      <c r="J56" s="65">
        <f t="shared" si="0"/>
        <v>2144474079</v>
      </c>
      <c r="L56" s="19">
        <f t="shared" si="1"/>
        <v>7.2810383151548658E-3</v>
      </c>
      <c r="N56" s="25">
        <v>495473329</v>
      </c>
      <c r="O56" s="21"/>
      <c r="P56" s="25">
        <v>1937935988</v>
      </c>
      <c r="Q56" s="21"/>
      <c r="R56" s="25">
        <v>1732327712</v>
      </c>
      <c r="S56" s="21"/>
      <c r="T56" s="65">
        <f t="shared" si="2"/>
        <v>4165737029</v>
      </c>
      <c r="V56" s="19">
        <f>T56/درآمد!$F$11</f>
        <v>5.4497303720477085E-3</v>
      </c>
    </row>
    <row r="57" spans="1:22" ht="18.75" x14ac:dyDescent="0.2">
      <c r="A57" s="111" t="s">
        <v>85</v>
      </c>
      <c r="B57" s="111"/>
      <c r="D57" s="25">
        <v>5360640</v>
      </c>
      <c r="E57" s="21"/>
      <c r="F57" s="25">
        <v>1339564500</v>
      </c>
      <c r="G57" s="21"/>
      <c r="H57" s="41">
        <v>0</v>
      </c>
      <c r="I57" s="21"/>
      <c r="J57" s="65">
        <f t="shared" si="0"/>
        <v>1344925140</v>
      </c>
      <c r="L57" s="19">
        <f t="shared" si="1"/>
        <v>4.5663650455133441E-3</v>
      </c>
      <c r="N57" s="25">
        <v>5360640</v>
      </c>
      <c r="O57" s="21"/>
      <c r="P57" s="25">
        <v>1240613948</v>
      </c>
      <c r="Q57" s="21"/>
      <c r="R57" s="25">
        <v>1827744080</v>
      </c>
      <c r="S57" s="21"/>
      <c r="T57" s="65">
        <f t="shared" si="2"/>
        <v>3073718668</v>
      </c>
      <c r="V57" s="19">
        <f>T57/درآمد!$F$11</f>
        <v>4.0211222800472235E-3</v>
      </c>
    </row>
    <row r="58" spans="1:22" ht="18.75" x14ac:dyDescent="0.2">
      <c r="A58" s="111" t="s">
        <v>154</v>
      </c>
      <c r="B58" s="111"/>
      <c r="D58" s="41">
        <v>0</v>
      </c>
      <c r="E58" s="21"/>
      <c r="F58" s="80">
        <v>0</v>
      </c>
      <c r="G58" s="21"/>
      <c r="H58" s="41">
        <v>0</v>
      </c>
      <c r="I58" s="21"/>
      <c r="J58" s="43">
        <f t="shared" si="0"/>
        <v>0</v>
      </c>
      <c r="L58" s="19">
        <f t="shared" si="1"/>
        <v>0</v>
      </c>
      <c r="N58" s="41">
        <v>0</v>
      </c>
      <c r="O58" s="21"/>
      <c r="P58" s="41">
        <v>0</v>
      </c>
      <c r="Q58" s="21"/>
      <c r="R58" s="25">
        <v>224054166</v>
      </c>
      <c r="S58" s="21"/>
      <c r="T58" s="65">
        <f t="shared" si="2"/>
        <v>224054166</v>
      </c>
      <c r="V58" s="19">
        <f>T58/درآمد!$F$11</f>
        <v>2.931137479235296E-4</v>
      </c>
    </row>
    <row r="59" spans="1:22" ht="18.75" x14ac:dyDescent="0.2">
      <c r="A59" s="111" t="s">
        <v>55</v>
      </c>
      <c r="B59" s="111"/>
      <c r="D59" s="41">
        <v>0</v>
      </c>
      <c r="E59" s="21"/>
      <c r="F59" s="25">
        <v>14566523600</v>
      </c>
      <c r="G59" s="21"/>
      <c r="H59" s="41">
        <v>0</v>
      </c>
      <c r="I59" s="21"/>
      <c r="J59" s="65">
        <f t="shared" si="0"/>
        <v>14566523600</v>
      </c>
      <c r="L59" s="19">
        <f t="shared" si="1"/>
        <v>4.945707550807267E-2</v>
      </c>
      <c r="N59" s="25">
        <v>582834331</v>
      </c>
      <c r="O59" s="21"/>
      <c r="P59" s="25">
        <v>32170939799</v>
      </c>
      <c r="Q59" s="21"/>
      <c r="R59" s="25">
        <v>6761084573</v>
      </c>
      <c r="S59" s="21"/>
      <c r="T59" s="65">
        <f t="shared" si="2"/>
        <v>39514858703</v>
      </c>
      <c r="V59" s="19">
        <f>T59/درآمد!$F$11</f>
        <v>5.1694411846397142E-2</v>
      </c>
    </row>
    <row r="60" spans="1:22" ht="18.75" x14ac:dyDescent="0.2">
      <c r="A60" s="111" t="s">
        <v>107</v>
      </c>
      <c r="B60" s="111"/>
      <c r="D60" s="41">
        <v>0</v>
      </c>
      <c r="E60" s="21"/>
      <c r="F60" s="25">
        <v>58672925</v>
      </c>
      <c r="G60" s="21"/>
      <c r="H60" s="41">
        <v>0</v>
      </c>
      <c r="I60" s="21"/>
      <c r="J60" s="65">
        <f t="shared" si="0"/>
        <v>58672925</v>
      </c>
      <c r="L60" s="19">
        <f t="shared" si="1"/>
        <v>1.9920959603597421E-4</v>
      </c>
      <c r="N60" s="25">
        <v>515526000</v>
      </c>
      <c r="O60" s="21"/>
      <c r="P60" s="25">
        <v>670916568</v>
      </c>
      <c r="Q60" s="21"/>
      <c r="R60" s="25">
        <v>666570445</v>
      </c>
      <c r="S60" s="21"/>
      <c r="T60" s="65">
        <f t="shared" si="2"/>
        <v>1853013013</v>
      </c>
      <c r="V60" s="19">
        <f>T60/درآمد!$F$11</f>
        <v>2.4241619733663066E-3</v>
      </c>
    </row>
    <row r="61" spans="1:22" ht="18.75" x14ac:dyDescent="0.2">
      <c r="A61" s="111" t="s">
        <v>108</v>
      </c>
      <c r="B61" s="111"/>
      <c r="D61" s="41">
        <v>0</v>
      </c>
      <c r="E61" s="21"/>
      <c r="F61" s="25">
        <v>4048461599</v>
      </c>
      <c r="G61" s="21"/>
      <c r="H61" s="41">
        <v>0</v>
      </c>
      <c r="I61" s="21"/>
      <c r="J61" s="65">
        <f t="shared" si="0"/>
        <v>4048461599</v>
      </c>
      <c r="L61" s="19">
        <f t="shared" si="1"/>
        <v>1.3745563216832025E-2</v>
      </c>
      <c r="N61" s="25">
        <v>1740000000</v>
      </c>
      <c r="O61" s="21"/>
      <c r="P61" s="25">
        <v>-625130100</v>
      </c>
      <c r="Q61" s="21"/>
      <c r="R61" s="25">
        <v>406830731</v>
      </c>
      <c r="S61" s="21"/>
      <c r="T61" s="65">
        <f t="shared" si="2"/>
        <v>1521700631</v>
      </c>
      <c r="V61" s="19">
        <f>T61/درآمد!$F$11</f>
        <v>1.9907301128692691E-3</v>
      </c>
    </row>
    <row r="62" spans="1:22" ht="18.75" x14ac:dyDescent="0.2">
      <c r="A62" s="111" t="s">
        <v>25</v>
      </c>
      <c r="B62" s="111"/>
      <c r="D62" s="41">
        <v>0</v>
      </c>
      <c r="E62" s="21"/>
      <c r="F62" s="25">
        <v>9152847468</v>
      </c>
      <c r="G62" s="21"/>
      <c r="H62" s="41">
        <v>0</v>
      </c>
      <c r="I62" s="21"/>
      <c r="J62" s="65">
        <f t="shared" si="0"/>
        <v>9152847468</v>
      </c>
      <c r="L62" s="19">
        <f t="shared" si="1"/>
        <v>3.1076259564001101E-2</v>
      </c>
      <c r="N62" s="41">
        <v>0</v>
      </c>
      <c r="O62" s="21"/>
      <c r="P62" s="25">
        <f>8098058331</f>
        <v>8098058331</v>
      </c>
      <c r="Q62" s="21"/>
      <c r="R62" s="25">
        <v>-1286727944</v>
      </c>
      <c r="S62" s="21"/>
      <c r="T62" s="65">
        <f t="shared" si="2"/>
        <v>6811330387</v>
      </c>
      <c r="V62" s="19">
        <f>T62/درآمد!$F$11</f>
        <v>8.9107674886036055E-3</v>
      </c>
    </row>
    <row r="63" spans="1:22" ht="18.75" x14ac:dyDescent="0.2">
      <c r="A63" s="111" t="s">
        <v>67</v>
      </c>
      <c r="B63" s="111"/>
      <c r="D63" s="41">
        <v>0</v>
      </c>
      <c r="E63" s="21"/>
      <c r="F63" s="25">
        <v>958532819</v>
      </c>
      <c r="G63" s="21"/>
      <c r="H63" s="41">
        <v>0</v>
      </c>
      <c r="I63" s="21"/>
      <c r="J63" s="65">
        <f t="shared" si="0"/>
        <v>958532819</v>
      </c>
      <c r="L63" s="19">
        <f t="shared" si="1"/>
        <v>3.2544642296291446E-3</v>
      </c>
      <c r="N63" s="41">
        <v>0</v>
      </c>
      <c r="O63" s="21"/>
      <c r="P63" s="25">
        <v>29531939735</v>
      </c>
      <c r="Q63" s="21"/>
      <c r="R63" s="25">
        <v>567776923</v>
      </c>
      <c r="S63" s="21"/>
      <c r="T63" s="65">
        <f t="shared" si="2"/>
        <v>30099716658</v>
      </c>
      <c r="V63" s="19">
        <f>T63/درآمد!$F$11</f>
        <v>3.9377267196463006E-2</v>
      </c>
    </row>
    <row r="64" spans="1:22" ht="18.75" x14ac:dyDescent="0.2">
      <c r="A64" s="111" t="s">
        <v>95</v>
      </c>
      <c r="B64" s="111"/>
      <c r="D64" s="25">
        <v>300000000</v>
      </c>
      <c r="E64" s="21"/>
      <c r="F64" s="25">
        <v>591392919</v>
      </c>
      <c r="G64" s="21"/>
      <c r="H64" s="41">
        <v>0</v>
      </c>
      <c r="I64" s="21"/>
      <c r="J64" s="65">
        <f t="shared" si="0"/>
        <v>891392919</v>
      </c>
      <c r="L64" s="19">
        <f t="shared" si="1"/>
        <v>3.0265070865875166E-3</v>
      </c>
      <c r="N64" s="25">
        <v>300000000</v>
      </c>
      <c r="O64" s="21"/>
      <c r="P64" s="25">
        <v>1993015641</v>
      </c>
      <c r="Q64" s="21"/>
      <c r="R64" s="41">
        <v>0</v>
      </c>
      <c r="S64" s="21"/>
      <c r="T64" s="65">
        <f t="shared" si="2"/>
        <v>2293015641</v>
      </c>
      <c r="V64" s="19">
        <f>T64/درآمد!$F$11</f>
        <v>2.9997853669937323E-3</v>
      </c>
    </row>
    <row r="65" spans="1:22" ht="18.75" x14ac:dyDescent="0.2">
      <c r="A65" s="111" t="s">
        <v>91</v>
      </c>
      <c r="B65" s="111"/>
      <c r="D65" s="41">
        <v>0</v>
      </c>
      <c r="E65" s="21"/>
      <c r="F65" s="25">
        <v>389366748</v>
      </c>
      <c r="G65" s="21"/>
      <c r="H65" s="41">
        <v>0</v>
      </c>
      <c r="I65" s="21"/>
      <c r="J65" s="65">
        <f t="shared" si="0"/>
        <v>389366748</v>
      </c>
      <c r="L65" s="19">
        <f t="shared" si="1"/>
        <v>1.3219997567689178E-3</v>
      </c>
      <c r="N65" s="25">
        <v>53539662</v>
      </c>
      <c r="O65" s="21"/>
      <c r="P65" s="25">
        <v>386371619</v>
      </c>
      <c r="Q65" s="21"/>
      <c r="R65" s="41">
        <v>0</v>
      </c>
      <c r="S65" s="21"/>
      <c r="T65" s="65">
        <f t="shared" si="2"/>
        <v>439911281</v>
      </c>
      <c r="V65" s="19">
        <f>T65/درآمد!$F$11</f>
        <v>5.7550389099996022E-4</v>
      </c>
    </row>
    <row r="66" spans="1:22" ht="18.75" x14ac:dyDescent="0.2">
      <c r="A66" s="111" t="s">
        <v>24</v>
      </c>
      <c r="B66" s="111"/>
      <c r="D66" s="41">
        <v>0</v>
      </c>
      <c r="E66" s="21"/>
      <c r="F66" s="25">
        <v>1320909824</v>
      </c>
      <c r="G66" s="21"/>
      <c r="H66" s="41">
        <v>0</v>
      </c>
      <c r="I66" s="21"/>
      <c r="J66" s="65">
        <f t="shared" si="0"/>
        <v>1320909824</v>
      </c>
      <c r="L66" s="19">
        <f t="shared" si="1"/>
        <v>4.48482690165847E-3</v>
      </c>
      <c r="N66" s="25">
        <v>200000000</v>
      </c>
      <c r="O66" s="21"/>
      <c r="P66" s="25">
        <v>886547906</v>
      </c>
      <c r="Q66" s="21"/>
      <c r="R66" s="41">
        <v>0</v>
      </c>
      <c r="S66" s="21"/>
      <c r="T66" s="65">
        <f t="shared" si="2"/>
        <v>1086547906</v>
      </c>
      <c r="V66" s="19">
        <f>T66/درآمد!$F$11</f>
        <v>1.4214514941271966E-3</v>
      </c>
    </row>
    <row r="67" spans="1:22" ht="18.75" x14ac:dyDescent="0.2">
      <c r="A67" s="111" t="s">
        <v>61</v>
      </c>
      <c r="B67" s="111"/>
      <c r="D67" s="41">
        <v>0</v>
      </c>
      <c r="E67" s="21"/>
      <c r="F67" s="25">
        <v>2107581480</v>
      </c>
      <c r="G67" s="21"/>
      <c r="H67" s="41">
        <v>0</v>
      </c>
      <c r="I67" s="21"/>
      <c r="J67" s="65">
        <f t="shared" si="0"/>
        <v>2107581480</v>
      </c>
      <c r="L67" s="19">
        <f t="shared" si="1"/>
        <v>7.155778499941849E-3</v>
      </c>
      <c r="N67" s="25">
        <v>1104000000</v>
      </c>
      <c r="O67" s="21"/>
      <c r="P67" s="25">
        <v>-1768225140</v>
      </c>
      <c r="Q67" s="21"/>
      <c r="R67" s="41">
        <v>0</v>
      </c>
      <c r="S67" s="21"/>
      <c r="T67" s="65">
        <f t="shared" si="2"/>
        <v>-664225140</v>
      </c>
      <c r="V67" s="100">
        <f>T67/درآمد!$F$11</f>
        <v>-8.6895737636242458E-4</v>
      </c>
    </row>
    <row r="68" spans="1:22" ht="18.75" x14ac:dyDescent="0.2">
      <c r="A68" s="111" t="s">
        <v>62</v>
      </c>
      <c r="B68" s="111"/>
      <c r="D68" s="25">
        <v>84993532</v>
      </c>
      <c r="E68" s="21"/>
      <c r="F68" s="25">
        <v>272874249</v>
      </c>
      <c r="G68" s="21"/>
      <c r="H68" s="41">
        <v>0</v>
      </c>
      <c r="I68" s="21"/>
      <c r="J68" s="65">
        <f t="shared" si="0"/>
        <v>357867781</v>
      </c>
      <c r="L68" s="19">
        <f t="shared" si="1"/>
        <v>1.2150527025421092E-3</v>
      </c>
      <c r="N68" s="25">
        <v>84993532</v>
      </c>
      <c r="O68" s="21"/>
      <c r="P68" s="25">
        <v>-1993470430</v>
      </c>
      <c r="Q68" s="21"/>
      <c r="R68" s="41">
        <v>0</v>
      </c>
      <c r="S68" s="21"/>
      <c r="T68" s="65">
        <f t="shared" si="2"/>
        <v>-1908476898</v>
      </c>
      <c r="V68" s="100">
        <f>T68/درآمد!$F$11</f>
        <v>-2.4967213347787147E-3</v>
      </c>
    </row>
    <row r="69" spans="1:22" ht="18.75" x14ac:dyDescent="0.2">
      <c r="A69" s="111" t="s">
        <v>37</v>
      </c>
      <c r="B69" s="111"/>
      <c r="D69" s="41">
        <v>0</v>
      </c>
      <c r="E69" s="21"/>
      <c r="F69" s="25">
        <v>-52590310</v>
      </c>
      <c r="G69" s="21"/>
      <c r="H69" s="41">
        <v>0</v>
      </c>
      <c r="I69" s="21"/>
      <c r="J69" s="65">
        <f t="shared" si="0"/>
        <v>-52590310</v>
      </c>
      <c r="L69" s="100">
        <f t="shared" si="1"/>
        <v>-1.7855756143922693E-4</v>
      </c>
      <c r="N69" s="25">
        <v>672979375</v>
      </c>
      <c r="O69" s="21"/>
      <c r="P69" s="25">
        <v>1653121820</v>
      </c>
      <c r="Q69" s="21"/>
      <c r="R69" s="41">
        <v>0</v>
      </c>
      <c r="S69" s="21"/>
      <c r="T69" s="65">
        <f t="shared" si="2"/>
        <v>2326101195</v>
      </c>
      <c r="V69" s="19">
        <f>T69/درآمد!$F$11</f>
        <v>3.0430687877316728E-3</v>
      </c>
    </row>
    <row r="70" spans="1:22" ht="18.75" x14ac:dyDescent="0.2">
      <c r="A70" s="111" t="s">
        <v>47</v>
      </c>
      <c r="B70" s="111"/>
      <c r="D70" s="41">
        <v>0</v>
      </c>
      <c r="E70" s="21"/>
      <c r="F70" s="25">
        <v>6724613789</v>
      </c>
      <c r="G70" s="21"/>
      <c r="H70" s="41">
        <v>0</v>
      </c>
      <c r="I70" s="21"/>
      <c r="J70" s="65">
        <f t="shared" si="0"/>
        <v>6724613789</v>
      </c>
      <c r="L70" s="19">
        <f t="shared" si="1"/>
        <v>2.2831784786673442E-2</v>
      </c>
      <c r="N70" s="25">
        <v>2352539062</v>
      </c>
      <c r="O70" s="21"/>
      <c r="P70" s="25">
        <v>23382907459</v>
      </c>
      <c r="Q70" s="21"/>
      <c r="R70" s="41">
        <v>0</v>
      </c>
      <c r="S70" s="21"/>
      <c r="T70" s="65">
        <f t="shared" si="2"/>
        <v>25735446521</v>
      </c>
      <c r="V70" s="19">
        <f>T70/درآمد!$F$11</f>
        <v>3.3667810418021284E-2</v>
      </c>
    </row>
    <row r="71" spans="1:22" ht="18.75" x14ac:dyDescent="0.2">
      <c r="A71" s="111" t="s">
        <v>66</v>
      </c>
      <c r="B71" s="111"/>
      <c r="D71" s="25">
        <v>144957820</v>
      </c>
      <c r="E71" s="21"/>
      <c r="F71" s="25">
        <v>16868589</v>
      </c>
      <c r="G71" s="21"/>
      <c r="H71" s="41">
        <v>0</v>
      </c>
      <c r="I71" s="21"/>
      <c r="J71" s="65">
        <f t="shared" si="0"/>
        <v>161826409</v>
      </c>
      <c r="L71" s="19">
        <f t="shared" si="1"/>
        <v>5.4944207340681137E-4</v>
      </c>
      <c r="N71" s="25">
        <v>144957820</v>
      </c>
      <c r="O71" s="21"/>
      <c r="P71" s="25">
        <v>-123820465</v>
      </c>
      <c r="Q71" s="21"/>
      <c r="R71" s="41">
        <v>0</v>
      </c>
      <c r="S71" s="21"/>
      <c r="T71" s="65">
        <f t="shared" si="2"/>
        <v>21137355</v>
      </c>
      <c r="V71" s="19">
        <f>T71/درآمد!$F$11</f>
        <v>2.7652462151675225E-5</v>
      </c>
    </row>
    <row r="72" spans="1:22" ht="18.75" x14ac:dyDescent="0.2">
      <c r="A72" s="111" t="s">
        <v>100</v>
      </c>
      <c r="B72" s="111"/>
      <c r="D72" s="41">
        <v>0</v>
      </c>
      <c r="E72" s="21"/>
      <c r="F72" s="25">
        <v>1750364280</v>
      </c>
      <c r="G72" s="21"/>
      <c r="H72" s="41">
        <v>0</v>
      </c>
      <c r="I72" s="21"/>
      <c r="J72" s="65">
        <f t="shared" si="0"/>
        <v>1750364280</v>
      </c>
      <c r="L72" s="19">
        <f t="shared" si="1"/>
        <v>5.9429346863923834E-3</v>
      </c>
      <c r="N72" s="25">
        <v>99829060</v>
      </c>
      <c r="O72" s="21"/>
      <c r="P72" s="25">
        <v>3790419310</v>
      </c>
      <c r="Q72" s="21"/>
      <c r="R72" s="41">
        <v>0</v>
      </c>
      <c r="S72" s="21"/>
      <c r="T72" s="65">
        <f t="shared" si="2"/>
        <v>3890248370</v>
      </c>
      <c r="V72" s="19">
        <f>T72/درآمد!$F$11</f>
        <v>5.0893286228121367E-3</v>
      </c>
    </row>
    <row r="73" spans="1:22" ht="18.75" x14ac:dyDescent="0.2">
      <c r="A73" s="111" t="s">
        <v>72</v>
      </c>
      <c r="B73" s="111"/>
      <c r="D73" s="41">
        <v>0</v>
      </c>
      <c r="E73" s="21"/>
      <c r="F73" s="25">
        <v>3549548243</v>
      </c>
      <c r="G73" s="21"/>
      <c r="H73" s="41">
        <v>0</v>
      </c>
      <c r="I73" s="21"/>
      <c r="J73" s="65">
        <f t="shared" ref="J73:J120" si="3">D73+F73+H73</f>
        <v>3549548243</v>
      </c>
      <c r="L73" s="19">
        <f t="shared" ref="L73:L120" si="4">J73/$AA$1</f>
        <v>1.2051624690574605E-2</v>
      </c>
      <c r="N73" s="25">
        <v>1826000000</v>
      </c>
      <c r="O73" s="21"/>
      <c r="P73" s="25">
        <v>7116364259</v>
      </c>
      <c r="Q73" s="21"/>
      <c r="R73" s="41">
        <v>0</v>
      </c>
      <c r="S73" s="21"/>
      <c r="T73" s="65">
        <f t="shared" ref="T73:T120" si="5">N73+P73+R73</f>
        <v>8942364259</v>
      </c>
      <c r="V73" s="19">
        <f>T73/درآمد!$F$11</f>
        <v>1.1698643904049998E-2</v>
      </c>
    </row>
    <row r="74" spans="1:22" ht="18.75" x14ac:dyDescent="0.2">
      <c r="A74" s="111" t="s">
        <v>71</v>
      </c>
      <c r="B74" s="111"/>
      <c r="D74" s="41">
        <v>0</v>
      </c>
      <c r="E74" s="21"/>
      <c r="F74" s="25">
        <v>316534130</v>
      </c>
      <c r="G74" s="21"/>
      <c r="H74" s="41">
        <v>0</v>
      </c>
      <c r="I74" s="21"/>
      <c r="J74" s="65">
        <f t="shared" si="3"/>
        <v>316534130</v>
      </c>
      <c r="L74" s="19">
        <f t="shared" si="4"/>
        <v>1.0747143792285546E-3</v>
      </c>
      <c r="N74" s="25">
        <v>151001939</v>
      </c>
      <c r="O74" s="21"/>
      <c r="P74" s="25">
        <v>625780638</v>
      </c>
      <c r="Q74" s="21"/>
      <c r="R74" s="41">
        <v>0</v>
      </c>
      <c r="S74" s="21"/>
      <c r="T74" s="65">
        <f t="shared" si="5"/>
        <v>776782577</v>
      </c>
      <c r="V74" s="19">
        <f>T74/درآمد!$F$11</f>
        <v>1.0162080738376797E-3</v>
      </c>
    </row>
    <row r="75" spans="1:22" ht="18.75" x14ac:dyDescent="0.2">
      <c r="A75" s="111" t="s">
        <v>65</v>
      </c>
      <c r="B75" s="111"/>
      <c r="D75" s="25">
        <v>331347518</v>
      </c>
      <c r="E75" s="21"/>
      <c r="F75" s="25">
        <v>221276209</v>
      </c>
      <c r="G75" s="21"/>
      <c r="H75" s="41">
        <v>0</v>
      </c>
      <c r="I75" s="21"/>
      <c r="J75" s="65">
        <f t="shared" si="3"/>
        <v>552623727</v>
      </c>
      <c r="L75" s="19">
        <f t="shared" si="4"/>
        <v>1.8762989814393007E-3</v>
      </c>
      <c r="N75" s="25">
        <v>331347518</v>
      </c>
      <c r="O75" s="21"/>
      <c r="P75" s="25">
        <v>-164063021</v>
      </c>
      <c r="Q75" s="21"/>
      <c r="R75" s="41">
        <v>0</v>
      </c>
      <c r="S75" s="21"/>
      <c r="T75" s="65">
        <f t="shared" si="5"/>
        <v>167284497</v>
      </c>
      <c r="V75" s="19">
        <f>T75/درآمد!$F$11</f>
        <v>2.1884612440177721E-4</v>
      </c>
    </row>
    <row r="76" spans="1:22" ht="18.75" x14ac:dyDescent="0.2">
      <c r="A76" s="111" t="s">
        <v>96</v>
      </c>
      <c r="B76" s="111"/>
      <c r="D76" s="41">
        <v>0</v>
      </c>
      <c r="E76" s="21"/>
      <c r="F76" s="25">
        <v>3485844510</v>
      </c>
      <c r="G76" s="21"/>
      <c r="H76" s="41">
        <v>0</v>
      </c>
      <c r="I76" s="21"/>
      <c r="J76" s="65">
        <f t="shared" si="3"/>
        <v>3485844510</v>
      </c>
      <c r="L76" s="19">
        <f t="shared" si="4"/>
        <v>1.1835334213886873E-2</v>
      </c>
      <c r="N76" s="25">
        <v>1260000000</v>
      </c>
      <c r="O76" s="21"/>
      <c r="P76" s="25">
        <v>1738310457</v>
      </c>
      <c r="Q76" s="21"/>
      <c r="R76" s="41">
        <v>0</v>
      </c>
      <c r="S76" s="21"/>
      <c r="T76" s="65">
        <f t="shared" si="5"/>
        <v>2998310457</v>
      </c>
      <c r="V76" s="19">
        <f>T76/درآمد!$F$11</f>
        <v>3.9224712094377253E-3</v>
      </c>
    </row>
    <row r="77" spans="1:22" ht="18.75" x14ac:dyDescent="0.2">
      <c r="A77" s="111" t="s">
        <v>69</v>
      </c>
      <c r="B77" s="111"/>
      <c r="D77" s="41">
        <v>0</v>
      </c>
      <c r="E77" s="21"/>
      <c r="F77" s="25">
        <v>640014150</v>
      </c>
      <c r="G77" s="21"/>
      <c r="H77" s="41">
        <v>0</v>
      </c>
      <c r="I77" s="21"/>
      <c r="J77" s="65">
        <f t="shared" si="3"/>
        <v>640014150</v>
      </c>
      <c r="L77" s="19">
        <f t="shared" si="4"/>
        <v>2.17301183260946E-3</v>
      </c>
      <c r="N77" s="25">
        <v>260000000</v>
      </c>
      <c r="O77" s="21"/>
      <c r="P77" s="25">
        <v>863149305</v>
      </c>
      <c r="Q77" s="21"/>
      <c r="R77" s="41">
        <v>0</v>
      </c>
      <c r="S77" s="21"/>
      <c r="T77" s="65">
        <f t="shared" si="5"/>
        <v>1123149305</v>
      </c>
      <c r="V77" s="19">
        <f>T77/درآمد!$F$11</f>
        <v>1.4693344388260893E-3</v>
      </c>
    </row>
    <row r="78" spans="1:22" ht="18.75" x14ac:dyDescent="0.2">
      <c r="A78" s="111" t="s">
        <v>38</v>
      </c>
      <c r="B78" s="111"/>
      <c r="D78" s="41">
        <v>0</v>
      </c>
      <c r="E78" s="21"/>
      <c r="F78" s="25">
        <v>5953619</v>
      </c>
      <c r="G78" s="21"/>
      <c r="H78" s="41">
        <v>0</v>
      </c>
      <c r="I78" s="21"/>
      <c r="J78" s="65">
        <f t="shared" si="3"/>
        <v>5953619</v>
      </c>
      <c r="L78" s="19">
        <f t="shared" si="4"/>
        <v>2.0214060163901845E-5</v>
      </c>
      <c r="N78" s="25">
        <v>282337525</v>
      </c>
      <c r="O78" s="21"/>
      <c r="P78" s="25">
        <v>2054389843</v>
      </c>
      <c r="Q78" s="21"/>
      <c r="R78" s="41">
        <v>0</v>
      </c>
      <c r="S78" s="21"/>
      <c r="T78" s="65">
        <f t="shared" si="5"/>
        <v>2336727368</v>
      </c>
      <c r="V78" s="19">
        <f>T78/درآمد!$F$11</f>
        <v>3.0569702359828682E-3</v>
      </c>
    </row>
    <row r="79" spans="1:22" ht="18.75" x14ac:dyDescent="0.2">
      <c r="A79" s="111" t="s">
        <v>94</v>
      </c>
      <c r="B79" s="111"/>
      <c r="D79" s="41">
        <v>0</v>
      </c>
      <c r="E79" s="21"/>
      <c r="F79" s="25">
        <v>14050543200</v>
      </c>
      <c r="G79" s="21"/>
      <c r="H79" s="41">
        <v>0</v>
      </c>
      <c r="I79" s="21"/>
      <c r="J79" s="65">
        <f t="shared" si="3"/>
        <v>14050543200</v>
      </c>
      <c r="L79" s="19">
        <f t="shared" si="4"/>
        <v>4.7705189999612325E-2</v>
      </c>
      <c r="N79" s="25">
        <v>6000000000</v>
      </c>
      <c r="O79" s="21"/>
      <c r="P79" s="25">
        <v>28815520800</v>
      </c>
      <c r="Q79" s="21"/>
      <c r="R79" s="41">
        <v>0</v>
      </c>
      <c r="S79" s="21"/>
      <c r="T79" s="65">
        <f t="shared" si="5"/>
        <v>34815520800</v>
      </c>
      <c r="V79" s="19">
        <f>T79/درآمد!$F$11</f>
        <v>4.5546610312068921E-2</v>
      </c>
    </row>
    <row r="80" spans="1:22" ht="18.75" x14ac:dyDescent="0.2">
      <c r="A80" s="111" t="s">
        <v>19</v>
      </c>
      <c r="B80" s="111"/>
      <c r="D80" s="41">
        <v>0</v>
      </c>
      <c r="E80" s="21"/>
      <c r="F80" s="25">
        <v>103196079</v>
      </c>
      <c r="G80" s="21"/>
      <c r="H80" s="41">
        <v>0</v>
      </c>
      <c r="I80" s="21"/>
      <c r="J80" s="65">
        <f t="shared" si="3"/>
        <v>103196079</v>
      </c>
      <c r="L80" s="19">
        <f t="shared" si="4"/>
        <v>3.5037709829681201E-4</v>
      </c>
      <c r="N80" s="25">
        <v>143512451</v>
      </c>
      <c r="O80" s="21"/>
      <c r="P80" s="25">
        <v>1218158952</v>
      </c>
      <c r="Q80" s="21"/>
      <c r="R80" s="41">
        <v>0</v>
      </c>
      <c r="S80" s="21"/>
      <c r="T80" s="65">
        <f t="shared" si="5"/>
        <v>1361671403</v>
      </c>
      <c r="V80" s="19">
        <f>T80/درآمد!$F$11</f>
        <v>1.7813755285122476E-3</v>
      </c>
    </row>
    <row r="81" spans="1:22" ht="18.75" x14ac:dyDescent="0.2">
      <c r="A81" s="111" t="s">
        <v>56</v>
      </c>
      <c r="B81" s="111"/>
      <c r="D81" s="41">
        <v>0</v>
      </c>
      <c r="E81" s="21"/>
      <c r="F81" s="25">
        <v>1680905380</v>
      </c>
      <c r="G81" s="21"/>
      <c r="H81" s="41">
        <v>0</v>
      </c>
      <c r="I81" s="21"/>
      <c r="J81" s="65">
        <f t="shared" si="3"/>
        <v>1680905380</v>
      </c>
      <c r="L81" s="19">
        <f t="shared" si="4"/>
        <v>5.7071039448688757E-3</v>
      </c>
      <c r="N81" s="25">
        <v>761355705</v>
      </c>
      <c r="O81" s="21"/>
      <c r="P81" s="25">
        <v>1873410810</v>
      </c>
      <c r="Q81" s="21"/>
      <c r="R81" s="41">
        <v>0</v>
      </c>
      <c r="S81" s="21"/>
      <c r="T81" s="65">
        <f t="shared" si="5"/>
        <v>2634766515</v>
      </c>
      <c r="V81" s="19">
        <f>T81/درآمد!$F$11</f>
        <v>3.4468731463581292E-3</v>
      </c>
    </row>
    <row r="82" spans="1:22" ht="18.75" x14ac:dyDescent="0.2">
      <c r="A82" s="111" t="s">
        <v>102</v>
      </c>
      <c r="B82" s="111"/>
      <c r="D82" s="41">
        <v>0</v>
      </c>
      <c r="E82" s="21"/>
      <c r="F82" s="25">
        <v>728326180</v>
      </c>
      <c r="G82" s="21"/>
      <c r="H82" s="41">
        <v>0</v>
      </c>
      <c r="I82" s="21"/>
      <c r="J82" s="65">
        <f t="shared" si="3"/>
        <v>728326180</v>
      </c>
      <c r="L82" s="19">
        <f t="shared" si="4"/>
        <v>2.4728537754036333E-3</v>
      </c>
      <c r="N82" s="25">
        <v>180578947</v>
      </c>
      <c r="O82" s="21"/>
      <c r="P82" s="25">
        <v>651237178</v>
      </c>
      <c r="Q82" s="21"/>
      <c r="R82" s="41">
        <v>0</v>
      </c>
      <c r="S82" s="21"/>
      <c r="T82" s="65">
        <f t="shared" si="5"/>
        <v>831816125</v>
      </c>
      <c r="V82" s="19">
        <f>T82/درآمد!$F$11</f>
        <v>1.0882044566936425E-3</v>
      </c>
    </row>
    <row r="83" spans="1:22" ht="18.75" x14ac:dyDescent="0.2">
      <c r="A83" s="111" t="s">
        <v>36</v>
      </c>
      <c r="B83" s="111"/>
      <c r="D83" s="41">
        <v>0</v>
      </c>
      <c r="E83" s="21"/>
      <c r="F83" s="25">
        <v>631083719</v>
      </c>
      <c r="G83" s="21"/>
      <c r="H83" s="41">
        <v>0</v>
      </c>
      <c r="I83" s="21"/>
      <c r="J83" s="65">
        <f t="shared" si="3"/>
        <v>631083719</v>
      </c>
      <c r="L83" s="19">
        <f t="shared" si="4"/>
        <v>2.1426907338754674E-3</v>
      </c>
      <c r="N83" s="25">
        <v>485000000</v>
      </c>
      <c r="O83" s="21"/>
      <c r="P83" s="25">
        <v>-318854601</v>
      </c>
      <c r="Q83" s="21"/>
      <c r="R83" s="41">
        <v>0</v>
      </c>
      <c r="S83" s="21"/>
      <c r="T83" s="65">
        <f t="shared" si="5"/>
        <v>166145399</v>
      </c>
      <c r="V83" s="19">
        <f>T83/درآمد!$F$11</f>
        <v>2.1735592544679685E-4</v>
      </c>
    </row>
    <row r="84" spans="1:22" ht="18.75" x14ac:dyDescent="0.2">
      <c r="A84" s="111" t="s">
        <v>43</v>
      </c>
      <c r="B84" s="111"/>
      <c r="D84" s="41">
        <v>0</v>
      </c>
      <c r="E84" s="21"/>
      <c r="F84" s="25">
        <v>15072551197</v>
      </c>
      <c r="G84" s="21"/>
      <c r="H84" s="41">
        <v>0</v>
      </c>
      <c r="I84" s="21"/>
      <c r="J84" s="65">
        <f t="shared" si="3"/>
        <v>15072551197</v>
      </c>
      <c r="L84" s="19">
        <f t="shared" si="4"/>
        <v>5.1175168703212072E-2</v>
      </c>
      <c r="N84" s="25">
        <v>3900000000</v>
      </c>
      <c r="O84" s="21"/>
      <c r="P84" s="25">
        <v>15110590284</v>
      </c>
      <c r="Q84" s="21"/>
      <c r="R84" s="41">
        <v>0</v>
      </c>
      <c r="S84" s="21"/>
      <c r="T84" s="65">
        <f t="shared" si="5"/>
        <v>19010590284</v>
      </c>
      <c r="V84" s="19">
        <f>T84/درآمد!$F$11</f>
        <v>2.4870170762108824E-2</v>
      </c>
    </row>
    <row r="85" spans="1:22" ht="18.75" x14ac:dyDescent="0.2">
      <c r="A85" s="111" t="s">
        <v>39</v>
      </c>
      <c r="B85" s="111"/>
      <c r="D85" s="41">
        <v>0</v>
      </c>
      <c r="E85" s="21"/>
      <c r="F85" s="25">
        <v>625130099</v>
      </c>
      <c r="G85" s="21"/>
      <c r="H85" s="41">
        <v>0</v>
      </c>
      <c r="I85" s="21"/>
      <c r="J85" s="65">
        <f t="shared" si="3"/>
        <v>625130099</v>
      </c>
      <c r="L85" s="19">
        <f t="shared" si="4"/>
        <v>2.1224766703163097E-3</v>
      </c>
      <c r="N85" s="25">
        <v>166050290</v>
      </c>
      <c r="O85" s="21"/>
      <c r="P85" s="25">
        <v>1557210440</v>
      </c>
      <c r="Q85" s="21"/>
      <c r="R85" s="41">
        <v>0</v>
      </c>
      <c r="S85" s="21"/>
      <c r="T85" s="65">
        <f t="shared" si="5"/>
        <v>1723260730</v>
      </c>
      <c r="V85" s="19">
        <f>T85/درآمد!$F$11</f>
        <v>2.2544165111383716E-3</v>
      </c>
    </row>
    <row r="86" spans="1:22" ht="18.75" x14ac:dyDescent="0.2">
      <c r="A86" s="111" t="s">
        <v>45</v>
      </c>
      <c r="B86" s="111"/>
      <c r="D86" s="41">
        <v>0</v>
      </c>
      <c r="E86" s="21"/>
      <c r="F86" s="25">
        <v>115103319</v>
      </c>
      <c r="G86" s="21"/>
      <c r="H86" s="41">
        <v>0</v>
      </c>
      <c r="I86" s="21"/>
      <c r="J86" s="65">
        <f t="shared" si="3"/>
        <v>115103319</v>
      </c>
      <c r="L86" s="19">
        <f t="shared" si="4"/>
        <v>3.9080522541512757E-4</v>
      </c>
      <c r="N86" s="25">
        <v>124255319</v>
      </c>
      <c r="O86" s="21"/>
      <c r="P86" s="25">
        <v>735825894</v>
      </c>
      <c r="Q86" s="21"/>
      <c r="R86" s="41">
        <v>0</v>
      </c>
      <c r="S86" s="21"/>
      <c r="T86" s="65">
        <f t="shared" si="5"/>
        <v>860081213</v>
      </c>
      <c r="V86" s="19">
        <f>T86/درآمد!$F$11</f>
        <v>1.1251816128294869E-3</v>
      </c>
    </row>
    <row r="87" spans="1:22" ht="18.75" x14ac:dyDescent="0.2">
      <c r="A87" s="111" t="s">
        <v>40</v>
      </c>
      <c r="B87" s="111"/>
      <c r="D87" s="41">
        <v>0</v>
      </c>
      <c r="E87" s="21"/>
      <c r="F87" s="25">
        <v>450490579</v>
      </c>
      <c r="G87" s="21"/>
      <c r="H87" s="41">
        <v>0</v>
      </c>
      <c r="I87" s="21"/>
      <c r="J87" s="65">
        <f t="shared" si="3"/>
        <v>450490579</v>
      </c>
      <c r="L87" s="19">
        <f t="shared" si="4"/>
        <v>1.5295308059143484E-3</v>
      </c>
      <c r="N87" s="25">
        <v>213705921</v>
      </c>
      <c r="O87" s="21"/>
      <c r="P87" s="25">
        <v>1122785736</v>
      </c>
      <c r="Q87" s="21"/>
      <c r="R87" s="41">
        <v>0</v>
      </c>
      <c r="S87" s="21"/>
      <c r="T87" s="65">
        <f t="shared" si="5"/>
        <v>1336491657</v>
      </c>
      <c r="V87" s="19">
        <f>T87/درآمد!$F$11</f>
        <v>1.7484347006152003E-3</v>
      </c>
    </row>
    <row r="88" spans="1:22" ht="18.75" x14ac:dyDescent="0.2">
      <c r="A88" s="111" t="s">
        <v>63</v>
      </c>
      <c r="B88" s="111"/>
      <c r="D88" s="41">
        <v>0</v>
      </c>
      <c r="E88" s="21"/>
      <c r="F88" s="25">
        <v>833506799</v>
      </c>
      <c r="G88" s="21"/>
      <c r="H88" s="41">
        <v>0</v>
      </c>
      <c r="I88" s="21"/>
      <c r="J88" s="65">
        <f t="shared" si="3"/>
        <v>833506799</v>
      </c>
      <c r="L88" s="19">
        <f t="shared" si="4"/>
        <v>2.8299688948868313E-3</v>
      </c>
      <c r="N88" s="25">
        <v>1521442886</v>
      </c>
      <c r="O88" s="21"/>
      <c r="P88" s="25">
        <v>1667013599</v>
      </c>
      <c r="Q88" s="21"/>
      <c r="R88" s="41">
        <v>0</v>
      </c>
      <c r="S88" s="21"/>
      <c r="T88" s="65">
        <f t="shared" si="5"/>
        <v>3188456485</v>
      </c>
      <c r="V88" s="19">
        <f>T88/درآمد!$F$11</f>
        <v>4.1712254098833995E-3</v>
      </c>
    </row>
    <row r="89" spans="1:22" ht="18.75" x14ac:dyDescent="0.2">
      <c r="A89" s="111" t="s">
        <v>42</v>
      </c>
      <c r="B89" s="111"/>
      <c r="D89" s="41">
        <v>0</v>
      </c>
      <c r="E89" s="21"/>
      <c r="F89" s="25">
        <v>11733592750</v>
      </c>
      <c r="G89" s="21"/>
      <c r="H89" s="41">
        <v>0</v>
      </c>
      <c r="I89" s="21"/>
      <c r="J89" s="65">
        <f t="shared" si="3"/>
        <v>11733592750</v>
      </c>
      <c r="L89" s="19">
        <f t="shared" si="4"/>
        <v>3.9838550264506764E-2</v>
      </c>
      <c r="N89" s="25">
        <v>2312500000</v>
      </c>
      <c r="O89" s="21"/>
      <c r="P89" s="25">
        <v>24583489250</v>
      </c>
      <c r="Q89" s="21"/>
      <c r="R89" s="41">
        <v>0</v>
      </c>
      <c r="S89" s="21"/>
      <c r="T89" s="65">
        <f t="shared" si="5"/>
        <v>26895989250</v>
      </c>
      <c r="V89" s="19">
        <f>T89/درآمد!$F$11</f>
        <v>3.5186063950172042E-2</v>
      </c>
    </row>
    <row r="90" spans="1:22" ht="18.75" x14ac:dyDescent="0.2">
      <c r="A90" s="111" t="s">
        <v>93</v>
      </c>
      <c r="B90" s="111"/>
      <c r="D90" s="41">
        <v>0</v>
      </c>
      <c r="E90" s="21"/>
      <c r="F90" s="25">
        <v>718899615</v>
      </c>
      <c r="G90" s="21"/>
      <c r="H90" s="41">
        <v>0</v>
      </c>
      <c r="I90" s="21"/>
      <c r="J90" s="65">
        <f t="shared" si="3"/>
        <v>718899615</v>
      </c>
      <c r="L90" s="19">
        <f t="shared" si="4"/>
        <v>2.4408481747683003E-3</v>
      </c>
      <c r="N90" s="25">
        <v>209300000</v>
      </c>
      <c r="O90" s="21"/>
      <c r="P90" s="25">
        <v>975897545</v>
      </c>
      <c r="Q90" s="21"/>
      <c r="R90" s="41">
        <v>0</v>
      </c>
      <c r="S90" s="21"/>
      <c r="T90" s="65">
        <f t="shared" si="5"/>
        <v>1185197545</v>
      </c>
      <c r="V90" s="19">
        <f>T90/درآمد!$F$11</f>
        <v>1.5505076323584902E-3</v>
      </c>
    </row>
    <row r="91" spans="1:22" ht="18.75" x14ac:dyDescent="0.2">
      <c r="A91" s="111" t="s">
        <v>33</v>
      </c>
      <c r="B91" s="111"/>
      <c r="D91" s="41">
        <v>0</v>
      </c>
      <c r="E91" s="21"/>
      <c r="F91" s="25">
        <v>2609670100</v>
      </c>
      <c r="G91" s="21"/>
      <c r="H91" s="41">
        <v>0</v>
      </c>
      <c r="I91" s="21"/>
      <c r="J91" s="65">
        <f t="shared" si="3"/>
        <v>2609670100</v>
      </c>
      <c r="L91" s="19">
        <f t="shared" si="4"/>
        <v>8.8604978600974882E-3</v>
      </c>
      <c r="N91" s="25">
        <v>421105017</v>
      </c>
      <c r="O91" s="21"/>
      <c r="P91" s="25">
        <v>2774065509</v>
      </c>
      <c r="Q91" s="21"/>
      <c r="R91" s="41">
        <v>0</v>
      </c>
      <c r="S91" s="21"/>
      <c r="T91" s="65">
        <f t="shared" si="5"/>
        <v>3195170526</v>
      </c>
      <c r="V91" s="19">
        <f>T91/درآمد!$F$11</f>
        <v>4.1800089007523987E-3</v>
      </c>
    </row>
    <row r="92" spans="1:22" ht="18.75" x14ac:dyDescent="0.2">
      <c r="A92" s="111" t="s">
        <v>28</v>
      </c>
      <c r="B92" s="111"/>
      <c r="D92" s="41">
        <v>0</v>
      </c>
      <c r="E92" s="21"/>
      <c r="F92" s="25">
        <v>66477169</v>
      </c>
      <c r="G92" s="21"/>
      <c r="H92" s="41">
        <v>0</v>
      </c>
      <c r="I92" s="21"/>
      <c r="J92" s="65">
        <f t="shared" si="3"/>
        <v>66477169</v>
      </c>
      <c r="L92" s="19">
        <f t="shared" si="4"/>
        <v>2.2570700168953885E-4</v>
      </c>
      <c r="N92" s="25">
        <v>49499520</v>
      </c>
      <c r="O92" s="21"/>
      <c r="P92" s="25">
        <v>26675552</v>
      </c>
      <c r="Q92" s="21"/>
      <c r="R92" s="41">
        <v>0</v>
      </c>
      <c r="S92" s="21"/>
      <c r="T92" s="65">
        <f t="shared" si="5"/>
        <v>76175072</v>
      </c>
      <c r="V92" s="19">
        <f>T92/درآمد!$F$11</f>
        <v>9.9654299006717503E-5</v>
      </c>
    </row>
    <row r="93" spans="1:22" ht="18.75" x14ac:dyDescent="0.2">
      <c r="A93" s="111" t="s">
        <v>59</v>
      </c>
      <c r="B93" s="111"/>
      <c r="D93" s="41">
        <v>0</v>
      </c>
      <c r="E93" s="21"/>
      <c r="F93" s="25">
        <v>468847575</v>
      </c>
      <c r="G93" s="21"/>
      <c r="H93" s="41">
        <v>0</v>
      </c>
      <c r="I93" s="21"/>
      <c r="J93" s="65">
        <f t="shared" si="3"/>
        <v>468847575</v>
      </c>
      <c r="L93" s="19">
        <f t="shared" si="4"/>
        <v>1.5918575052836742E-3</v>
      </c>
      <c r="N93" s="25">
        <v>826046398</v>
      </c>
      <c r="O93" s="21"/>
      <c r="P93" s="25">
        <v>-982347299</v>
      </c>
      <c r="Q93" s="21"/>
      <c r="R93" s="41">
        <v>0</v>
      </c>
      <c r="S93" s="21"/>
      <c r="T93" s="65">
        <f t="shared" si="5"/>
        <v>-156300901</v>
      </c>
      <c r="V93" s="100">
        <f>T93/درآمد!$F$11</f>
        <v>-2.0447708567014351E-4</v>
      </c>
    </row>
    <row r="94" spans="1:22" ht="18.75" x14ac:dyDescent="0.2">
      <c r="A94" s="111" t="s">
        <v>23</v>
      </c>
      <c r="B94" s="111"/>
      <c r="D94" s="41">
        <v>0</v>
      </c>
      <c r="E94" s="21"/>
      <c r="F94" s="25">
        <v>3492790400</v>
      </c>
      <c r="G94" s="21"/>
      <c r="H94" s="41">
        <v>0</v>
      </c>
      <c r="I94" s="21"/>
      <c r="J94" s="65">
        <f t="shared" si="3"/>
        <v>3492790400</v>
      </c>
      <c r="L94" s="19">
        <f t="shared" si="4"/>
        <v>1.1858917288039223E-2</v>
      </c>
      <c r="N94" s="25">
        <v>252800000</v>
      </c>
      <c r="O94" s="21"/>
      <c r="P94" s="25">
        <v>3810465916</v>
      </c>
      <c r="Q94" s="21"/>
      <c r="R94" s="41">
        <v>0</v>
      </c>
      <c r="S94" s="21"/>
      <c r="T94" s="65">
        <f t="shared" si="5"/>
        <v>4063265916</v>
      </c>
      <c r="V94" s="19">
        <f>T94/درآمد!$F$11</f>
        <v>5.3156748776931623E-3</v>
      </c>
    </row>
    <row r="95" spans="1:22" ht="18.75" x14ac:dyDescent="0.2">
      <c r="A95" s="111" t="s">
        <v>78</v>
      </c>
      <c r="B95" s="111"/>
      <c r="D95" s="41">
        <v>0</v>
      </c>
      <c r="E95" s="21"/>
      <c r="F95" s="25">
        <v>1786085999</v>
      </c>
      <c r="G95" s="21"/>
      <c r="H95" s="41">
        <v>0</v>
      </c>
      <c r="I95" s="21"/>
      <c r="J95" s="65">
        <f t="shared" si="3"/>
        <v>1786085999</v>
      </c>
      <c r="L95" s="19">
        <f t="shared" si="4"/>
        <v>6.064219064352074E-3</v>
      </c>
      <c r="N95" s="25">
        <v>1694390716</v>
      </c>
      <c r="O95" s="21"/>
      <c r="P95" s="25">
        <v>6679217438</v>
      </c>
      <c r="Q95" s="21"/>
      <c r="R95" s="41">
        <v>0</v>
      </c>
      <c r="S95" s="21"/>
      <c r="T95" s="65">
        <f t="shared" si="5"/>
        <v>8373608154</v>
      </c>
      <c r="V95" s="19">
        <f>T95/درآمد!$F$11</f>
        <v>1.0954581713343228E-2</v>
      </c>
    </row>
    <row r="96" spans="1:22" ht="18.75" x14ac:dyDescent="0.2">
      <c r="A96" s="111" t="s">
        <v>105</v>
      </c>
      <c r="B96" s="111"/>
      <c r="D96" s="41">
        <v>0</v>
      </c>
      <c r="E96" s="21"/>
      <c r="F96" s="25">
        <v>1343136672</v>
      </c>
      <c r="G96" s="21"/>
      <c r="H96" s="41">
        <v>0</v>
      </c>
      <c r="I96" s="21"/>
      <c r="J96" s="65">
        <f t="shared" si="3"/>
        <v>1343136672</v>
      </c>
      <c r="L96" s="19">
        <f t="shared" si="4"/>
        <v>4.5602927389459917E-3</v>
      </c>
      <c r="N96" s="25">
        <v>360000000</v>
      </c>
      <c r="O96" s="21"/>
      <c r="P96" s="25">
        <v>2854165428</v>
      </c>
      <c r="Q96" s="21"/>
      <c r="R96" s="41">
        <v>0</v>
      </c>
      <c r="S96" s="21"/>
      <c r="T96" s="65">
        <f t="shared" si="5"/>
        <v>3214165428</v>
      </c>
      <c r="V96" s="19">
        <f>T96/درآمد!$F$11</f>
        <v>4.2048585476750994E-3</v>
      </c>
    </row>
    <row r="97" spans="1:22" ht="18.75" x14ac:dyDescent="0.2">
      <c r="A97" s="111" t="s">
        <v>46</v>
      </c>
      <c r="B97" s="111"/>
      <c r="D97" s="41">
        <v>0</v>
      </c>
      <c r="E97" s="21"/>
      <c r="F97" s="25">
        <v>1580686109</v>
      </c>
      <c r="G97" s="21"/>
      <c r="H97" s="41">
        <v>0</v>
      </c>
      <c r="I97" s="21"/>
      <c r="J97" s="65">
        <f t="shared" si="3"/>
        <v>1580686109</v>
      </c>
      <c r="L97" s="19">
        <f t="shared" si="4"/>
        <v>5.3668338715611311E-3</v>
      </c>
      <c r="N97" s="25">
        <v>675000000</v>
      </c>
      <c r="O97" s="21"/>
      <c r="P97" s="25">
        <v>5492214450</v>
      </c>
      <c r="Q97" s="21"/>
      <c r="R97" s="41">
        <v>0</v>
      </c>
      <c r="S97" s="21"/>
      <c r="T97" s="65">
        <f t="shared" si="5"/>
        <v>6167214450</v>
      </c>
      <c r="V97" s="19">
        <f>T97/درآمد!$F$11</f>
        <v>8.0681175180096817E-3</v>
      </c>
    </row>
    <row r="98" spans="1:22" ht="18.75" x14ac:dyDescent="0.2">
      <c r="A98" s="111" t="s">
        <v>41</v>
      </c>
      <c r="B98" s="111"/>
      <c r="D98" s="41">
        <v>0</v>
      </c>
      <c r="E98" s="21"/>
      <c r="F98" s="25">
        <v>1859513980</v>
      </c>
      <c r="G98" s="21"/>
      <c r="H98" s="41">
        <v>0</v>
      </c>
      <c r="I98" s="21"/>
      <c r="J98" s="65">
        <f t="shared" si="3"/>
        <v>1859513980</v>
      </c>
      <c r="L98" s="19">
        <f t="shared" si="4"/>
        <v>6.3135258516436093E-3</v>
      </c>
      <c r="N98" s="25">
        <v>244966443</v>
      </c>
      <c r="O98" s="21"/>
      <c r="P98" s="25">
        <v>1406046590</v>
      </c>
      <c r="Q98" s="21"/>
      <c r="R98" s="41">
        <v>0</v>
      </c>
      <c r="S98" s="21"/>
      <c r="T98" s="65">
        <f t="shared" si="5"/>
        <v>1651013033</v>
      </c>
      <c r="V98" s="19">
        <f>T98/درآمد!$F$11</f>
        <v>2.1599001108206311E-3</v>
      </c>
    </row>
    <row r="99" spans="1:22" ht="18.75" x14ac:dyDescent="0.2">
      <c r="A99" s="111" t="s">
        <v>104</v>
      </c>
      <c r="B99" s="111"/>
      <c r="D99" s="41">
        <v>0</v>
      </c>
      <c r="E99" s="21"/>
      <c r="F99" s="25">
        <v>5160597816</v>
      </c>
      <c r="G99" s="21"/>
      <c r="H99" s="41">
        <v>0</v>
      </c>
      <c r="I99" s="21"/>
      <c r="J99" s="65">
        <f t="shared" si="3"/>
        <v>5160597816</v>
      </c>
      <c r="L99" s="19">
        <f t="shared" si="4"/>
        <v>1.7521550293077951E-2</v>
      </c>
      <c r="N99" s="25">
        <v>621276596</v>
      </c>
      <c r="O99" s="21"/>
      <c r="P99" s="25">
        <v>7487413641</v>
      </c>
      <c r="Q99" s="21"/>
      <c r="R99" s="41">
        <v>0</v>
      </c>
      <c r="S99" s="21"/>
      <c r="T99" s="65">
        <f t="shared" si="5"/>
        <v>8108690237</v>
      </c>
      <c r="V99" s="19">
        <f>T99/درآمد!$F$11</f>
        <v>1.0608008896018489E-2</v>
      </c>
    </row>
    <row r="100" spans="1:22" ht="18.75" x14ac:dyDescent="0.2">
      <c r="A100" s="111" t="s">
        <v>57</v>
      </c>
      <c r="B100" s="111"/>
      <c r="D100" s="41">
        <v>0</v>
      </c>
      <c r="E100" s="21"/>
      <c r="F100" s="26">
        <v>0</v>
      </c>
      <c r="G100" s="21"/>
      <c r="H100" s="41">
        <v>0</v>
      </c>
      <c r="I100" s="21"/>
      <c r="J100" s="43">
        <f t="shared" si="3"/>
        <v>0</v>
      </c>
      <c r="L100" s="19">
        <f t="shared" si="4"/>
        <v>0</v>
      </c>
      <c r="N100" s="25">
        <v>170292358</v>
      </c>
      <c r="O100" s="21"/>
      <c r="P100" s="25">
        <v>132939056</v>
      </c>
      <c r="Q100" s="21"/>
      <c r="R100" s="41">
        <v>0</v>
      </c>
      <c r="S100" s="21"/>
      <c r="T100" s="65">
        <f t="shared" si="5"/>
        <v>303231414</v>
      </c>
      <c r="V100" s="19">
        <f>T100/درآمد!$F$11</f>
        <v>3.9669557514807128E-4</v>
      </c>
    </row>
    <row r="101" spans="1:22" ht="18.75" x14ac:dyDescent="0.2">
      <c r="A101" s="111" t="s">
        <v>84</v>
      </c>
      <c r="B101" s="111"/>
      <c r="D101" s="41">
        <v>0</v>
      </c>
      <c r="E101" s="21"/>
      <c r="F101" s="25">
        <v>23661273512</v>
      </c>
      <c r="G101" s="21"/>
      <c r="H101" s="41">
        <v>0</v>
      </c>
      <c r="I101" s="21"/>
      <c r="J101" s="65">
        <f t="shared" si="3"/>
        <v>23661273512</v>
      </c>
      <c r="L101" s="19">
        <f t="shared" si="4"/>
        <v>8.0336079001042074E-2</v>
      </c>
      <c r="N101" s="41">
        <v>0</v>
      </c>
      <c r="O101" s="21"/>
      <c r="P101" s="25">
        <v>50512099712</v>
      </c>
      <c r="Q101" s="21"/>
      <c r="R101" s="41">
        <v>0</v>
      </c>
      <c r="S101" s="21"/>
      <c r="T101" s="65">
        <f t="shared" si="5"/>
        <v>50512099712</v>
      </c>
      <c r="V101" s="19">
        <f>T101/درآمد!$F$11</f>
        <v>6.6081301349564553E-2</v>
      </c>
    </row>
    <row r="102" spans="1:22" ht="18.75" x14ac:dyDescent="0.2">
      <c r="A102" s="111" t="s">
        <v>49</v>
      </c>
      <c r="B102" s="111"/>
      <c r="D102" s="41">
        <v>0</v>
      </c>
      <c r="E102" s="21"/>
      <c r="F102" s="25">
        <v>461405549</v>
      </c>
      <c r="G102" s="21"/>
      <c r="H102" s="41">
        <v>0</v>
      </c>
      <c r="I102" s="21"/>
      <c r="J102" s="65">
        <f t="shared" si="3"/>
        <v>461405549</v>
      </c>
      <c r="L102" s="19">
        <f t="shared" si="4"/>
        <v>1.5665899224394709E-3</v>
      </c>
      <c r="N102" s="41">
        <v>0</v>
      </c>
      <c r="O102" s="21"/>
      <c r="P102" s="25">
        <v>1684391834</v>
      </c>
      <c r="Q102" s="21"/>
      <c r="R102" s="41">
        <v>0</v>
      </c>
      <c r="S102" s="21"/>
      <c r="T102" s="65">
        <f t="shared" si="5"/>
        <v>1684391834</v>
      </c>
      <c r="V102" s="19">
        <f>T102/درآمد!$F$11</f>
        <v>2.2035671652520295E-3</v>
      </c>
    </row>
    <row r="103" spans="1:22" ht="18.75" x14ac:dyDescent="0.2">
      <c r="A103" s="111" t="s">
        <v>53</v>
      </c>
      <c r="B103" s="111"/>
      <c r="D103" s="41">
        <v>0</v>
      </c>
      <c r="E103" s="21"/>
      <c r="F103" s="25">
        <v>2594742789</v>
      </c>
      <c r="G103" s="21"/>
      <c r="H103" s="41">
        <v>0</v>
      </c>
      <c r="I103" s="21"/>
      <c r="J103" s="65">
        <f t="shared" si="3"/>
        <v>2594742789</v>
      </c>
      <c r="L103" s="19">
        <f t="shared" si="4"/>
        <v>8.809815819033175E-3</v>
      </c>
      <c r="N103" s="41">
        <v>0</v>
      </c>
      <c r="O103" s="21"/>
      <c r="P103" s="25">
        <v>3305623004</v>
      </c>
      <c r="Q103" s="21"/>
      <c r="R103" s="41">
        <v>0</v>
      </c>
      <c r="S103" s="21"/>
      <c r="T103" s="65">
        <f t="shared" si="5"/>
        <v>3305623004</v>
      </c>
      <c r="V103" s="19">
        <f>T103/درآمد!$F$11</f>
        <v>4.3245058336682596E-3</v>
      </c>
    </row>
    <row r="104" spans="1:22" ht="18.75" x14ac:dyDescent="0.2">
      <c r="A104" s="111" t="s">
        <v>89</v>
      </c>
      <c r="B104" s="111"/>
      <c r="D104" s="41">
        <v>0</v>
      </c>
      <c r="E104" s="21"/>
      <c r="F104" s="25">
        <v>-238144800</v>
      </c>
      <c r="G104" s="21"/>
      <c r="H104" s="41">
        <v>0</v>
      </c>
      <c r="I104" s="21"/>
      <c r="J104" s="65">
        <f t="shared" si="3"/>
        <v>-238144800</v>
      </c>
      <c r="L104" s="100">
        <f t="shared" si="4"/>
        <v>-8.0856254236631069E-4</v>
      </c>
      <c r="N104" s="41">
        <v>0</v>
      </c>
      <c r="O104" s="21"/>
      <c r="P104" s="25">
        <v>4258184936</v>
      </c>
      <c r="Q104" s="21"/>
      <c r="R104" s="41">
        <v>0</v>
      </c>
      <c r="S104" s="21"/>
      <c r="T104" s="65">
        <f t="shared" si="5"/>
        <v>4258184936</v>
      </c>
      <c r="V104" s="19">
        <f>T104/درآمد!$F$11</f>
        <v>5.5706732359641778E-3</v>
      </c>
    </row>
    <row r="105" spans="1:22" ht="18.75" x14ac:dyDescent="0.2">
      <c r="A105" s="111" t="s">
        <v>22</v>
      </c>
      <c r="B105" s="111"/>
      <c r="D105" s="41">
        <v>0</v>
      </c>
      <c r="E105" s="21"/>
      <c r="F105" s="25">
        <v>470335979</v>
      </c>
      <c r="G105" s="21"/>
      <c r="H105" s="41">
        <v>0</v>
      </c>
      <c r="I105" s="21"/>
      <c r="J105" s="65">
        <f t="shared" si="3"/>
        <v>470335979</v>
      </c>
      <c r="L105" s="19">
        <f t="shared" si="4"/>
        <v>1.5969110177782076E-3</v>
      </c>
      <c r="N105" s="41">
        <v>0</v>
      </c>
      <c r="O105" s="21"/>
      <c r="P105" s="25">
        <v>296209026</v>
      </c>
      <c r="Q105" s="21"/>
      <c r="R105" s="41">
        <v>0</v>
      </c>
      <c r="S105" s="21"/>
      <c r="T105" s="65">
        <f t="shared" si="5"/>
        <v>296209026</v>
      </c>
      <c r="V105" s="19">
        <f>T105/درآمد!$F$11</f>
        <v>3.8750869635531895E-4</v>
      </c>
    </row>
    <row r="106" spans="1:22" ht="18.75" x14ac:dyDescent="0.2">
      <c r="A106" s="111" t="s">
        <v>113</v>
      </c>
      <c r="B106" s="111"/>
      <c r="D106" s="41">
        <v>0</v>
      </c>
      <c r="E106" s="21"/>
      <c r="F106" s="25">
        <v>548528293</v>
      </c>
      <c r="G106" s="21"/>
      <c r="H106" s="41">
        <v>0</v>
      </c>
      <c r="I106" s="21"/>
      <c r="J106" s="65">
        <f t="shared" si="3"/>
        <v>548528293</v>
      </c>
      <c r="L106" s="19">
        <f t="shared" si="4"/>
        <v>1.8623939348998281E-3</v>
      </c>
      <c r="N106" s="41">
        <v>0</v>
      </c>
      <c r="O106" s="21"/>
      <c r="P106" s="25">
        <v>548528293</v>
      </c>
      <c r="Q106" s="21"/>
      <c r="R106" s="41">
        <v>0</v>
      </c>
      <c r="S106" s="21"/>
      <c r="T106" s="65">
        <f t="shared" si="5"/>
        <v>548528293</v>
      </c>
      <c r="V106" s="19">
        <f>T106/درآمد!$F$11</f>
        <v>7.1759961742164612E-4</v>
      </c>
    </row>
    <row r="107" spans="1:22" ht="18.75" x14ac:dyDescent="0.2">
      <c r="A107" s="111" t="s">
        <v>115</v>
      </c>
      <c r="B107" s="111"/>
      <c r="D107" s="41">
        <v>0</v>
      </c>
      <c r="E107" s="21"/>
      <c r="F107" s="25">
        <v>178508752</v>
      </c>
      <c r="G107" s="21"/>
      <c r="H107" s="41">
        <v>0</v>
      </c>
      <c r="I107" s="21"/>
      <c r="J107" s="65">
        <f t="shared" si="3"/>
        <v>178508752</v>
      </c>
      <c r="L107" s="19">
        <f t="shared" si="4"/>
        <v>6.0608289726148644E-4</v>
      </c>
      <c r="N107" s="41">
        <v>0</v>
      </c>
      <c r="O107" s="21"/>
      <c r="P107" s="25">
        <v>178508752</v>
      </c>
      <c r="Q107" s="21"/>
      <c r="R107" s="41">
        <v>0</v>
      </c>
      <c r="S107" s="21"/>
      <c r="T107" s="65">
        <f t="shared" si="5"/>
        <v>178508752</v>
      </c>
      <c r="V107" s="19">
        <f>T107/درآمد!$F$11</f>
        <v>2.3352999977635703E-4</v>
      </c>
    </row>
    <row r="108" spans="1:22" ht="18.75" x14ac:dyDescent="0.2">
      <c r="A108" s="111" t="s">
        <v>109</v>
      </c>
      <c r="B108" s="111"/>
      <c r="D108" s="41">
        <v>0</v>
      </c>
      <c r="E108" s="21"/>
      <c r="F108" s="25">
        <v>-10176894</v>
      </c>
      <c r="G108" s="21"/>
      <c r="H108" s="41">
        <v>0</v>
      </c>
      <c r="I108" s="21"/>
      <c r="J108" s="65">
        <f t="shared" si="3"/>
        <v>-10176894</v>
      </c>
      <c r="L108" s="100">
        <f t="shared" si="4"/>
        <v>-3.455315961563071E-5</v>
      </c>
      <c r="N108" s="41">
        <v>0</v>
      </c>
      <c r="O108" s="21"/>
      <c r="P108" s="25">
        <v>-10176894</v>
      </c>
      <c r="Q108" s="21"/>
      <c r="R108" s="41">
        <v>0</v>
      </c>
      <c r="S108" s="21"/>
      <c r="T108" s="65">
        <f t="shared" si="5"/>
        <v>-10176894</v>
      </c>
      <c r="V108" s="100">
        <f>T108/درآمد!$F$11</f>
        <v>-1.3313689255661868E-5</v>
      </c>
    </row>
    <row r="109" spans="1:22" ht="18.75" x14ac:dyDescent="0.2">
      <c r="A109" s="111" t="s">
        <v>20</v>
      </c>
      <c r="B109" s="111"/>
      <c r="D109" s="41">
        <v>0</v>
      </c>
      <c r="E109" s="21"/>
      <c r="F109" s="25">
        <v>5755166000</v>
      </c>
      <c r="G109" s="21"/>
      <c r="H109" s="41">
        <v>0</v>
      </c>
      <c r="I109" s="21"/>
      <c r="J109" s="65">
        <f t="shared" si="3"/>
        <v>5755166000</v>
      </c>
      <c r="L109" s="19">
        <f t="shared" si="4"/>
        <v>1.9540261440519173E-2</v>
      </c>
      <c r="N109" s="41">
        <v>0</v>
      </c>
      <c r="O109" s="21"/>
      <c r="P109" s="25">
        <v>833506799</v>
      </c>
      <c r="Q109" s="21"/>
      <c r="R109" s="41">
        <v>0</v>
      </c>
      <c r="S109" s="21"/>
      <c r="T109" s="65">
        <f t="shared" si="5"/>
        <v>833506799</v>
      </c>
      <c r="V109" s="19">
        <f>T109/درآمد!$F$11</f>
        <v>1.0904162423591537E-3</v>
      </c>
    </row>
    <row r="110" spans="1:22" ht="18.75" x14ac:dyDescent="0.2">
      <c r="A110" s="111" t="s">
        <v>51</v>
      </c>
      <c r="B110" s="111"/>
      <c r="D110" s="41">
        <v>0</v>
      </c>
      <c r="E110" s="21"/>
      <c r="F110" s="80">
        <v>0</v>
      </c>
      <c r="G110" s="21"/>
      <c r="H110" s="41">
        <v>0</v>
      </c>
      <c r="I110" s="21"/>
      <c r="J110" s="43">
        <f t="shared" si="3"/>
        <v>0</v>
      </c>
      <c r="L110" s="19">
        <f t="shared" si="4"/>
        <v>0</v>
      </c>
      <c r="N110" s="41">
        <v>0</v>
      </c>
      <c r="O110" s="21"/>
      <c r="P110" s="25">
        <v>10192597440</v>
      </c>
      <c r="Q110" s="21"/>
      <c r="R110" s="41">
        <v>0</v>
      </c>
      <c r="S110" s="21"/>
      <c r="T110" s="65">
        <f t="shared" si="5"/>
        <v>10192597440</v>
      </c>
      <c r="V110" s="19">
        <f>T110/درآمد!$F$11</f>
        <v>1.3334232922561114E-2</v>
      </c>
    </row>
    <row r="111" spans="1:22" ht="18.75" x14ac:dyDescent="0.2">
      <c r="A111" s="111" t="s">
        <v>87</v>
      </c>
      <c r="B111" s="111"/>
      <c r="D111" s="41">
        <v>0</v>
      </c>
      <c r="E111" s="21"/>
      <c r="F111" s="25">
        <v>3413408800</v>
      </c>
      <c r="G111" s="21"/>
      <c r="H111" s="41">
        <v>0</v>
      </c>
      <c r="I111" s="21"/>
      <c r="J111" s="65">
        <f t="shared" si="3"/>
        <v>3413408800</v>
      </c>
      <c r="L111" s="19">
        <f t="shared" si="4"/>
        <v>1.1589396440583787E-2</v>
      </c>
      <c r="N111" s="41">
        <v>0</v>
      </c>
      <c r="O111" s="21"/>
      <c r="P111" s="25">
        <v>5010362027</v>
      </c>
      <c r="Q111" s="21"/>
      <c r="R111" s="41">
        <v>0</v>
      </c>
      <c r="S111" s="21"/>
      <c r="T111" s="65">
        <f t="shared" si="5"/>
        <v>5010362027</v>
      </c>
      <c r="V111" s="19">
        <f>T111/درآمد!$F$11</f>
        <v>6.5546917444405063E-3</v>
      </c>
    </row>
    <row r="112" spans="1:22" ht="18.75" x14ac:dyDescent="0.2">
      <c r="A112" s="111" t="s">
        <v>75</v>
      </c>
      <c r="B112" s="111"/>
      <c r="D112" s="41">
        <v>0</v>
      </c>
      <c r="E112" s="21"/>
      <c r="F112" s="25">
        <v>583454759</v>
      </c>
      <c r="G112" s="21"/>
      <c r="H112" s="41">
        <v>0</v>
      </c>
      <c r="I112" s="21"/>
      <c r="J112" s="65">
        <f t="shared" si="3"/>
        <v>583454759</v>
      </c>
      <c r="L112" s="19">
        <f t="shared" si="4"/>
        <v>1.9809782254022051E-3</v>
      </c>
      <c r="N112" s="41">
        <v>0</v>
      </c>
      <c r="O112" s="21"/>
      <c r="P112" s="25">
        <v>7235605435</v>
      </c>
      <c r="Q112" s="21"/>
      <c r="R112" s="41">
        <v>0</v>
      </c>
      <c r="S112" s="21"/>
      <c r="T112" s="65">
        <f t="shared" si="5"/>
        <v>7235605435</v>
      </c>
      <c r="V112" s="19">
        <f>T112/درآمد!$F$11</f>
        <v>9.4658156347278578E-3</v>
      </c>
    </row>
    <row r="113" spans="1:22" ht="18.75" x14ac:dyDescent="0.2">
      <c r="A113" s="111" t="s">
        <v>110</v>
      </c>
      <c r="B113" s="111"/>
      <c r="D113" s="41">
        <v>0</v>
      </c>
      <c r="E113" s="21"/>
      <c r="F113" s="25">
        <v>1187747882</v>
      </c>
      <c r="G113" s="21"/>
      <c r="H113" s="41">
        <v>0</v>
      </c>
      <c r="I113" s="21"/>
      <c r="J113" s="65">
        <f t="shared" si="3"/>
        <v>1187747882</v>
      </c>
      <c r="L113" s="19">
        <f t="shared" si="4"/>
        <v>4.0327080295690723E-3</v>
      </c>
      <c r="N113" s="41">
        <v>0</v>
      </c>
      <c r="O113" s="21"/>
      <c r="P113" s="25">
        <v>1187747882</v>
      </c>
      <c r="Q113" s="21"/>
      <c r="R113" s="41">
        <v>0</v>
      </c>
      <c r="S113" s="21"/>
      <c r="T113" s="65">
        <f t="shared" si="5"/>
        <v>1187747882</v>
      </c>
      <c r="V113" s="19">
        <f>T113/درآمد!$F$11</f>
        <v>1.5538440525192205E-3</v>
      </c>
    </row>
    <row r="114" spans="1:22" ht="18.75" x14ac:dyDescent="0.2">
      <c r="A114" s="111" t="s">
        <v>74</v>
      </c>
      <c r="B114" s="111"/>
      <c r="D114" s="41">
        <v>0</v>
      </c>
      <c r="E114" s="21"/>
      <c r="F114" s="25">
        <v>-119072400</v>
      </c>
      <c r="G114" s="21"/>
      <c r="H114" s="41">
        <v>0</v>
      </c>
      <c r="I114" s="21"/>
      <c r="J114" s="65">
        <f t="shared" si="3"/>
        <v>-119072400</v>
      </c>
      <c r="L114" s="100">
        <f t="shared" si="4"/>
        <v>-4.0428127118315535E-4</v>
      </c>
      <c r="N114" s="41">
        <v>0</v>
      </c>
      <c r="O114" s="21"/>
      <c r="P114" s="25">
        <v>1958696211</v>
      </c>
      <c r="Q114" s="21"/>
      <c r="R114" s="41">
        <v>0</v>
      </c>
      <c r="S114" s="21"/>
      <c r="T114" s="65">
        <f t="shared" si="5"/>
        <v>1958696211</v>
      </c>
      <c r="V114" s="19">
        <f>T114/درآمد!$F$11</f>
        <v>2.5624196045960891E-3</v>
      </c>
    </row>
    <row r="115" spans="1:22" ht="18.75" x14ac:dyDescent="0.2">
      <c r="A115" s="111" t="s">
        <v>70</v>
      </c>
      <c r="B115" s="111"/>
      <c r="D115" s="41">
        <v>0</v>
      </c>
      <c r="E115" s="21"/>
      <c r="F115" s="25">
        <v>2287284057</v>
      </c>
      <c r="G115" s="21"/>
      <c r="H115" s="41">
        <v>0</v>
      </c>
      <c r="I115" s="21"/>
      <c r="J115" s="65">
        <f t="shared" si="3"/>
        <v>2287284057</v>
      </c>
      <c r="L115" s="19">
        <f t="shared" si="4"/>
        <v>7.7659147386037802E-3</v>
      </c>
      <c r="N115" s="41">
        <v>0</v>
      </c>
      <c r="O115" s="21"/>
      <c r="P115" s="25">
        <v>11762249101</v>
      </c>
      <c r="Q115" s="21"/>
      <c r="R115" s="41">
        <v>0</v>
      </c>
      <c r="S115" s="21"/>
      <c r="T115" s="65">
        <f t="shared" si="5"/>
        <v>11762249101</v>
      </c>
      <c r="V115" s="19">
        <f>T115/درآمد!$F$11</f>
        <v>1.5387693875793751E-2</v>
      </c>
    </row>
    <row r="116" spans="1:22" ht="18.75" x14ac:dyDescent="0.2">
      <c r="A116" s="111" t="s">
        <v>79</v>
      </c>
      <c r="B116" s="111"/>
      <c r="D116" s="41">
        <v>0</v>
      </c>
      <c r="E116" s="21"/>
      <c r="F116" s="25">
        <v>3027415770</v>
      </c>
      <c r="G116" s="21"/>
      <c r="H116" s="41">
        <v>0</v>
      </c>
      <c r="I116" s="21"/>
      <c r="J116" s="65">
        <f t="shared" si="3"/>
        <v>3027415770</v>
      </c>
      <c r="L116" s="19">
        <f t="shared" si="4"/>
        <v>1.0278851319831724E-2</v>
      </c>
      <c r="N116" s="41">
        <v>0</v>
      </c>
      <c r="O116" s="21"/>
      <c r="P116" s="25">
        <v>4898757904</v>
      </c>
      <c r="Q116" s="21"/>
      <c r="R116" s="41">
        <v>0</v>
      </c>
      <c r="S116" s="21"/>
      <c r="T116" s="65">
        <f t="shared" si="5"/>
        <v>4898757904</v>
      </c>
      <c r="V116" s="19">
        <f>T116/درآمد!$F$11</f>
        <v>6.4086881982433402E-3</v>
      </c>
    </row>
    <row r="117" spans="1:22" ht="18.75" x14ac:dyDescent="0.2">
      <c r="A117" s="111" t="s">
        <v>58</v>
      </c>
      <c r="B117" s="111"/>
      <c r="D117" s="41">
        <v>0</v>
      </c>
      <c r="E117" s="21"/>
      <c r="F117" s="25">
        <v>4782542946</v>
      </c>
      <c r="G117" s="21"/>
      <c r="H117" s="41">
        <v>0</v>
      </c>
      <c r="I117" s="21"/>
      <c r="J117" s="65">
        <f t="shared" si="3"/>
        <v>4782542946</v>
      </c>
      <c r="L117" s="19">
        <f t="shared" si="4"/>
        <v>1.6237957257071434E-2</v>
      </c>
      <c r="N117" s="41">
        <v>0</v>
      </c>
      <c r="O117" s="21"/>
      <c r="P117" s="25">
        <v>6644630447</v>
      </c>
      <c r="Q117" s="21"/>
      <c r="R117" s="41">
        <v>0</v>
      </c>
      <c r="S117" s="21"/>
      <c r="T117" s="65">
        <f t="shared" si="5"/>
        <v>6644630447</v>
      </c>
      <c r="V117" s="19">
        <f>T117/درآمد!$F$11</f>
        <v>8.6926860975527123E-3</v>
      </c>
    </row>
    <row r="118" spans="1:22" ht="18.75" x14ac:dyDescent="0.2">
      <c r="A118" s="111" t="s">
        <v>29</v>
      </c>
      <c r="B118" s="111"/>
      <c r="D118" s="41">
        <v>0</v>
      </c>
      <c r="E118" s="21"/>
      <c r="F118" s="25">
        <v>602541768</v>
      </c>
      <c r="G118" s="21"/>
      <c r="H118" s="41">
        <v>0</v>
      </c>
      <c r="I118" s="21"/>
      <c r="J118" s="65">
        <f>D118+F118+H118</f>
        <v>602541768</v>
      </c>
      <c r="L118" s="19">
        <f t="shared" si="4"/>
        <v>2.0457835057325281E-3</v>
      </c>
      <c r="N118" s="41">
        <v>0</v>
      </c>
      <c r="O118" s="21"/>
      <c r="P118" s="25">
        <v>-1708140214</v>
      </c>
      <c r="Q118" s="21"/>
      <c r="R118" s="41">
        <v>0</v>
      </c>
      <c r="S118" s="21"/>
      <c r="T118" s="65">
        <f t="shared" si="5"/>
        <v>-1708140214</v>
      </c>
      <c r="V118" s="100">
        <f>T118/درآمد!$F$11</f>
        <v>-2.2346354412550395E-3</v>
      </c>
    </row>
    <row r="119" spans="1:22" ht="18.75" x14ac:dyDescent="0.2">
      <c r="A119" s="111" t="s">
        <v>50</v>
      </c>
      <c r="B119" s="111"/>
      <c r="D119" s="41">
        <v>0</v>
      </c>
      <c r="E119" s="21"/>
      <c r="F119" s="80">
        <v>0</v>
      </c>
      <c r="G119" s="21"/>
      <c r="H119" s="41">
        <v>0</v>
      </c>
      <c r="I119" s="21"/>
      <c r="J119" s="43">
        <f t="shared" si="3"/>
        <v>0</v>
      </c>
      <c r="L119" s="19">
        <f t="shared" si="4"/>
        <v>0</v>
      </c>
      <c r="N119" s="41">
        <v>0</v>
      </c>
      <c r="O119" s="21"/>
      <c r="P119" s="25">
        <v>0</v>
      </c>
      <c r="Q119" s="21"/>
      <c r="R119" s="41">
        <v>0</v>
      </c>
      <c r="S119" s="21"/>
      <c r="T119" s="43">
        <f t="shared" si="5"/>
        <v>0</v>
      </c>
      <c r="V119" s="19">
        <f>T119/درآمد!$F$11</f>
        <v>0</v>
      </c>
    </row>
    <row r="120" spans="1:22" ht="18.75" x14ac:dyDescent="0.2">
      <c r="A120" s="113" t="s">
        <v>111</v>
      </c>
      <c r="B120" s="113"/>
      <c r="D120" s="29">
        <v>0</v>
      </c>
      <c r="E120" s="21"/>
      <c r="F120" s="31">
        <v>1699807286</v>
      </c>
      <c r="G120" s="21"/>
      <c r="H120" s="29">
        <v>0</v>
      </c>
      <c r="I120" s="21"/>
      <c r="J120" s="65">
        <f t="shared" si="3"/>
        <v>1699807286</v>
      </c>
      <c r="L120" s="19">
        <f t="shared" si="4"/>
        <v>5.7712807531423681E-3</v>
      </c>
      <c r="N120" s="29">
        <v>0</v>
      </c>
      <c r="O120" s="21"/>
      <c r="P120" s="25">
        <v>1699807286</v>
      </c>
      <c r="Q120" s="21"/>
      <c r="R120" s="29">
        <v>0</v>
      </c>
      <c r="S120" s="21"/>
      <c r="T120" s="65">
        <f t="shared" si="5"/>
        <v>1699807286</v>
      </c>
      <c r="V120" s="19">
        <f>T120/درآمد!$F$11</f>
        <v>2.2237340784245136E-3</v>
      </c>
    </row>
    <row r="121" spans="1:22" s="11" customFormat="1" ht="21.75" thickBot="1" x14ac:dyDescent="0.25">
      <c r="A121" s="110"/>
      <c r="B121" s="110"/>
      <c r="D121" s="37">
        <f>SUM(D8:D120)</f>
        <v>6055951685</v>
      </c>
      <c r="E121" s="33"/>
      <c r="F121" s="35">
        <f>SUM(F8:F120)</f>
        <v>274152054705</v>
      </c>
      <c r="G121" s="33"/>
      <c r="H121" s="35">
        <f>SUM(H8:H120)</f>
        <v>11506139489</v>
      </c>
      <c r="I121" s="33"/>
      <c r="J121" s="66">
        <f>SUM(J8:J120)</f>
        <v>291714145879</v>
      </c>
      <c r="L121" s="38">
        <f>SUM(L8:L120)</f>
        <v>0.99044418117103994</v>
      </c>
      <c r="N121" s="35">
        <f>SUM(N8:N120)</f>
        <v>83790093774</v>
      </c>
      <c r="O121" s="33"/>
      <c r="P121" s="35">
        <f>SUM(P8:P120)</f>
        <v>606016727863</v>
      </c>
      <c r="Q121" s="33"/>
      <c r="R121" s="35">
        <f>SUM(R8:R120)</f>
        <v>40696689055</v>
      </c>
      <c r="S121" s="33"/>
      <c r="T121" s="66">
        <f>SUM(T8:T120)</f>
        <v>730503510692</v>
      </c>
      <c r="V121" s="38">
        <f>SUM(V8:V120)</f>
        <v>0.9556645418065034</v>
      </c>
    </row>
    <row r="122" spans="1:22" ht="13.5" thickTop="1" x14ac:dyDescent="0.2"/>
    <row r="124" spans="1:22" x14ac:dyDescent="0.2">
      <c r="H124" s="86">
        <v>11506139489</v>
      </c>
    </row>
    <row r="125" spans="1:22" x14ac:dyDescent="0.2">
      <c r="D125" s="89">
        <v>6055951685</v>
      </c>
      <c r="E125" s="86"/>
      <c r="F125" s="86"/>
      <c r="G125" s="86"/>
      <c r="H125" s="86"/>
      <c r="I125" s="86"/>
      <c r="J125" s="86"/>
      <c r="K125" s="86"/>
      <c r="L125" s="103"/>
      <c r="M125" s="86"/>
      <c r="N125" s="86">
        <v>83790093774</v>
      </c>
      <c r="O125" s="86"/>
      <c r="P125" s="86">
        <v>606016727863</v>
      </c>
      <c r="Q125" s="86"/>
      <c r="R125" s="86">
        <v>40696689055</v>
      </c>
    </row>
    <row r="126" spans="1:22" x14ac:dyDescent="0.2">
      <c r="D126" s="89"/>
      <c r="E126" s="86"/>
      <c r="F126" s="86"/>
      <c r="G126" s="86"/>
      <c r="H126" s="104">
        <f>H124-H121</f>
        <v>0</v>
      </c>
      <c r="I126" s="86"/>
      <c r="J126" s="86"/>
      <c r="K126" s="86"/>
      <c r="L126" s="103"/>
      <c r="M126" s="86"/>
      <c r="N126" s="86"/>
      <c r="O126" s="86"/>
      <c r="P126" s="86"/>
      <c r="Q126" s="86"/>
      <c r="R126" s="86"/>
    </row>
    <row r="127" spans="1:22" x14ac:dyDescent="0.2">
      <c r="D127" s="90">
        <f>D121-D125</f>
        <v>0</v>
      </c>
      <c r="E127" s="86"/>
      <c r="F127" s="86"/>
      <c r="G127" s="86"/>
      <c r="H127" s="86"/>
      <c r="I127" s="86"/>
      <c r="J127" s="86"/>
      <c r="K127" s="86"/>
      <c r="L127" s="103"/>
      <c r="M127" s="86"/>
      <c r="N127" s="54">
        <f>N121-N125</f>
        <v>0</v>
      </c>
      <c r="O127" s="86"/>
      <c r="P127" s="54">
        <f>P125-P121</f>
        <v>0</v>
      </c>
      <c r="Q127" s="86"/>
      <c r="R127" s="104">
        <f>R125-R121</f>
        <v>0</v>
      </c>
    </row>
    <row r="128" spans="1:22" x14ac:dyDescent="0.2">
      <c r="D128" s="89"/>
      <c r="E128" s="86"/>
      <c r="F128" s="86"/>
      <c r="G128" s="86"/>
      <c r="H128" s="86"/>
      <c r="I128" s="86"/>
      <c r="J128" s="86"/>
      <c r="K128" s="86"/>
      <c r="L128" s="103"/>
      <c r="M128" s="86"/>
      <c r="N128" s="86"/>
      <c r="O128" s="86"/>
      <c r="P128" s="86"/>
      <c r="Q128" s="86"/>
      <c r="R128" s="86"/>
    </row>
    <row r="129" spans="4:18" x14ac:dyDescent="0.2">
      <c r="D129" s="89"/>
      <c r="E129" s="86"/>
      <c r="F129" s="86"/>
      <c r="G129" s="86"/>
      <c r="H129" s="86"/>
      <c r="I129" s="86"/>
      <c r="J129" s="86"/>
      <c r="K129" s="86"/>
      <c r="L129" s="103"/>
      <c r="M129" s="86"/>
      <c r="N129" s="86"/>
      <c r="O129" s="86"/>
      <c r="P129" s="86"/>
      <c r="Q129" s="86"/>
      <c r="R129" s="86"/>
    </row>
  </sheetData>
  <mergeCells count="121">
    <mergeCell ref="A8:B8"/>
    <mergeCell ref="A9:B9"/>
    <mergeCell ref="A10:B10"/>
    <mergeCell ref="A11:B11"/>
    <mergeCell ref="A12:B12"/>
    <mergeCell ref="A1:V1"/>
    <mergeCell ref="A2:V2"/>
    <mergeCell ref="A3:V3"/>
    <mergeCell ref="B5:V5"/>
    <mergeCell ref="D6:L6"/>
    <mergeCell ref="N6:V6"/>
    <mergeCell ref="A7:B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118:B118"/>
    <mergeCell ref="A119:B119"/>
    <mergeCell ref="A120:B120"/>
    <mergeCell ref="A121:B121"/>
    <mergeCell ref="A113:B113"/>
    <mergeCell ref="A114:B114"/>
    <mergeCell ref="A115:B115"/>
    <mergeCell ref="A116:B116"/>
    <mergeCell ref="A117:B117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9"/>
  <sheetViews>
    <sheetView rightToLeft="1" zoomScale="130" zoomScaleNormal="130" workbookViewId="0">
      <selection activeCell="D12" sqref="D12"/>
    </sheetView>
  </sheetViews>
  <sheetFormatPr defaultRowHeight="12.75" x14ac:dyDescent="0.2"/>
  <cols>
    <col min="1" max="1" width="6.5703125" bestFit="1" customWidth="1"/>
    <col min="2" max="2" width="19.140625" customWidth="1"/>
    <col min="3" max="3" width="1.28515625" customWidth="1"/>
    <col min="4" max="4" width="16.85546875" bestFit="1" customWidth="1"/>
    <col min="5" max="5" width="1.28515625" customWidth="1"/>
    <col min="6" max="6" width="19.28515625" bestFit="1" customWidth="1"/>
    <col min="7" max="7" width="1.28515625" customWidth="1"/>
    <col min="8" max="8" width="16.85546875" bestFit="1" customWidth="1"/>
    <col min="9" max="9" width="1.28515625" customWidth="1"/>
    <col min="10" max="10" width="19.28515625" bestFit="1" customWidth="1"/>
    <col min="11" max="11" width="0.28515625" customWidth="1"/>
  </cols>
  <sheetData>
    <row r="1" spans="1:10" ht="25.5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0" ht="25.5" x14ac:dyDescent="0.2">
      <c r="A2" s="108" t="s">
        <v>121</v>
      </c>
      <c r="B2" s="108"/>
      <c r="C2" s="108"/>
      <c r="D2" s="108"/>
      <c r="E2" s="108"/>
      <c r="F2" s="108"/>
      <c r="G2" s="108"/>
      <c r="H2" s="108"/>
      <c r="I2" s="108"/>
      <c r="J2" s="108"/>
    </row>
    <row r="3" spans="1:10" ht="25.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</row>
    <row r="5" spans="1:10" ht="24" x14ac:dyDescent="0.2">
      <c r="A5" s="97" t="s">
        <v>226</v>
      </c>
      <c r="B5" s="118" t="s">
        <v>155</v>
      </c>
      <c r="C5" s="118"/>
      <c r="D5" s="118"/>
      <c r="E5" s="118"/>
      <c r="F5" s="118"/>
      <c r="G5" s="118"/>
      <c r="H5" s="118"/>
      <c r="I5" s="118"/>
      <c r="J5" s="118"/>
    </row>
    <row r="6" spans="1:10" ht="21" x14ac:dyDescent="0.2">
      <c r="D6" s="116" t="s">
        <v>135</v>
      </c>
      <c r="E6" s="116"/>
      <c r="F6" s="110"/>
      <c r="H6" s="116" t="s">
        <v>136</v>
      </c>
      <c r="I6" s="116"/>
      <c r="J6" s="110"/>
    </row>
    <row r="7" spans="1:10" ht="42" x14ac:dyDescent="0.2">
      <c r="A7" s="110"/>
      <c r="B7" s="110"/>
      <c r="D7" s="9" t="s">
        <v>156</v>
      </c>
      <c r="E7" s="3"/>
      <c r="F7" s="57" t="s">
        <v>157</v>
      </c>
      <c r="H7" s="9" t="s">
        <v>156</v>
      </c>
      <c r="I7" s="3"/>
      <c r="J7" s="57" t="s">
        <v>157</v>
      </c>
    </row>
    <row r="8" spans="1:10" ht="18.75" x14ac:dyDescent="0.2">
      <c r="A8" s="113" t="s">
        <v>220</v>
      </c>
      <c r="B8" s="113"/>
      <c r="D8" s="5">
        <v>7313713</v>
      </c>
      <c r="F8" s="19">
        <f>D8/$D$12</f>
        <v>4.2326288938130136E-3</v>
      </c>
      <c r="H8" s="5">
        <v>45023681</v>
      </c>
      <c r="J8" s="19">
        <f>H8/$H$12</f>
        <v>1.397028303172442E-3</v>
      </c>
    </row>
    <row r="9" spans="1:10" ht="18.75" x14ac:dyDescent="0.2">
      <c r="A9" s="113" t="s">
        <v>221</v>
      </c>
      <c r="B9" s="113"/>
      <c r="D9" s="7">
        <v>36853124</v>
      </c>
      <c r="F9" s="19">
        <f t="shared" ref="F9:F11" si="0">D9/$D$12</f>
        <v>2.1327825889486479E-2</v>
      </c>
      <c r="H9" s="7">
        <v>49814348</v>
      </c>
      <c r="J9" s="19">
        <f t="shared" ref="J9:J11" si="1">H9/$H$12</f>
        <v>1.5456766864548799E-3</v>
      </c>
    </row>
    <row r="10" spans="1:10" ht="18.75" x14ac:dyDescent="0.2">
      <c r="A10" s="113" t="s">
        <v>222</v>
      </c>
      <c r="B10" s="113"/>
      <c r="D10" s="14">
        <v>0</v>
      </c>
      <c r="F10" s="107">
        <f t="shared" si="0"/>
        <v>0</v>
      </c>
      <c r="H10" s="7">
        <v>430000</v>
      </c>
      <c r="J10" s="107">
        <f t="shared" si="1"/>
        <v>1.3342360220705858E-5</v>
      </c>
    </row>
    <row r="11" spans="1:10" ht="18.75" x14ac:dyDescent="0.2">
      <c r="A11" s="113" t="s">
        <v>223</v>
      </c>
      <c r="B11" s="113"/>
      <c r="D11" s="7">
        <v>1683769437</v>
      </c>
      <c r="E11" s="86">
        <v>0</v>
      </c>
      <c r="F11" s="19">
        <f t="shared" si="0"/>
        <v>0.97443954521670051</v>
      </c>
      <c r="G11" s="86">
        <v>0</v>
      </c>
      <c r="H11" s="7">
        <v>32132912959</v>
      </c>
      <c r="J11" s="106">
        <f t="shared" si="1"/>
        <v>0.997043952650152</v>
      </c>
    </row>
    <row r="12" spans="1:10" s="11" customFormat="1" ht="21" x14ac:dyDescent="0.2">
      <c r="A12" s="110"/>
      <c r="B12" s="110"/>
      <c r="D12" s="12">
        <f>SUM(D8:D11)</f>
        <v>1727936274</v>
      </c>
      <c r="F12" s="53">
        <f>SUM(F8:F11)</f>
        <v>1</v>
      </c>
      <c r="H12" s="12">
        <f>SUM(H8:H11)</f>
        <v>32228180988</v>
      </c>
      <c r="J12" s="53">
        <f>SUM(J8:J11)</f>
        <v>1</v>
      </c>
    </row>
    <row r="13" spans="1:10" x14ac:dyDescent="0.2">
      <c r="A13" s="10"/>
      <c r="B13" s="10"/>
    </row>
    <row r="14" spans="1:10" x14ac:dyDescent="0.2">
      <c r="A14" s="10"/>
      <c r="B14" s="10"/>
    </row>
    <row r="15" spans="1:10" x14ac:dyDescent="0.2">
      <c r="A15" s="10"/>
      <c r="B15" s="10"/>
    </row>
    <row r="16" spans="1:10" x14ac:dyDescent="0.2">
      <c r="A16" s="10"/>
      <c r="B16" s="105"/>
      <c r="C16" s="86"/>
      <c r="D16" s="54">
        <v>1727936274</v>
      </c>
      <c r="E16" s="86"/>
      <c r="F16" s="86"/>
      <c r="G16" s="86"/>
      <c r="H16" s="54">
        <v>32228180988</v>
      </c>
    </row>
    <row r="17" spans="1:8" x14ac:dyDescent="0.2">
      <c r="A17" s="10"/>
      <c r="B17" s="105"/>
      <c r="C17" s="86"/>
      <c r="D17" s="54">
        <f>D12-D16</f>
        <v>0</v>
      </c>
      <c r="E17" s="86"/>
      <c r="F17" s="86"/>
      <c r="G17" s="86"/>
      <c r="H17" s="54">
        <f>H12-H16</f>
        <v>0</v>
      </c>
    </row>
    <row r="18" spans="1:8" x14ac:dyDescent="0.2">
      <c r="A18" s="10"/>
      <c r="B18" s="105"/>
      <c r="C18" s="86"/>
      <c r="D18" s="86"/>
      <c r="E18" s="86"/>
      <c r="F18" s="86"/>
      <c r="G18" s="86"/>
      <c r="H18" s="86"/>
    </row>
    <row r="19" spans="1:8" x14ac:dyDescent="0.2">
      <c r="A19" s="10"/>
      <c r="B19" s="10"/>
    </row>
  </sheetData>
  <mergeCells count="12">
    <mergeCell ref="A1:J1"/>
    <mergeCell ref="A2:J2"/>
    <mergeCell ref="A3:J3"/>
    <mergeCell ref="B5:J5"/>
    <mergeCell ref="D6:F6"/>
    <mergeCell ref="H6:J6"/>
    <mergeCell ref="A12:B12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5"/>
  <sheetViews>
    <sheetView rightToLeft="1" zoomScale="175" zoomScaleNormal="175" workbookViewId="0">
      <selection activeCell="D16" sqref="D16"/>
    </sheetView>
  </sheetViews>
  <sheetFormatPr defaultRowHeight="12.75" x14ac:dyDescent="0.2"/>
  <cols>
    <col min="1" max="1" width="6.5703125" bestFit="1" customWidth="1"/>
    <col min="2" max="2" width="14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 x14ac:dyDescent="0.2">
      <c r="A1" s="108" t="s">
        <v>0</v>
      </c>
      <c r="B1" s="108"/>
      <c r="C1" s="108"/>
      <c r="D1" s="108"/>
      <c r="E1" s="108"/>
      <c r="F1" s="108"/>
    </row>
    <row r="2" spans="1:6" ht="25.5" x14ac:dyDescent="0.2">
      <c r="A2" s="108" t="s">
        <v>121</v>
      </c>
      <c r="B2" s="108"/>
      <c r="C2" s="108"/>
      <c r="D2" s="108"/>
      <c r="E2" s="108"/>
      <c r="F2" s="108"/>
    </row>
    <row r="3" spans="1:6" ht="25.5" x14ac:dyDescent="0.2">
      <c r="A3" s="108" t="s">
        <v>2</v>
      </c>
      <c r="B3" s="108"/>
      <c r="C3" s="108"/>
      <c r="D3" s="108"/>
      <c r="E3" s="108"/>
      <c r="F3" s="108"/>
    </row>
    <row r="5" spans="1:6" ht="24" x14ac:dyDescent="0.2">
      <c r="A5" s="97" t="s">
        <v>227</v>
      </c>
      <c r="B5" s="118" t="s">
        <v>132</v>
      </c>
      <c r="C5" s="118"/>
      <c r="D5" s="118"/>
      <c r="E5" s="118"/>
      <c r="F5" s="118"/>
    </row>
    <row r="6" spans="1:6" ht="21" x14ac:dyDescent="0.2">
      <c r="A6" s="10"/>
      <c r="B6" s="10"/>
      <c r="D6" s="2" t="s">
        <v>135</v>
      </c>
      <c r="F6" s="2" t="s">
        <v>9</v>
      </c>
    </row>
    <row r="7" spans="1:6" ht="21" x14ac:dyDescent="0.2">
      <c r="A7" s="110"/>
      <c r="B7" s="110"/>
      <c r="D7" s="4" t="s">
        <v>118</v>
      </c>
      <c r="F7" s="4" t="s">
        <v>118</v>
      </c>
    </row>
    <row r="8" spans="1:6" ht="18.75" x14ac:dyDescent="0.2">
      <c r="A8" s="113" t="s">
        <v>224</v>
      </c>
      <c r="B8" s="113"/>
      <c r="D8" s="58">
        <v>0</v>
      </c>
      <c r="F8" s="5">
        <v>766396818</v>
      </c>
    </row>
    <row r="9" spans="1:6" ht="18.75" x14ac:dyDescent="0.2">
      <c r="A9" s="113" t="s">
        <v>225</v>
      </c>
      <c r="B9" s="113"/>
      <c r="D9" s="14">
        <v>0</v>
      </c>
      <c r="F9" s="7">
        <v>126928328</v>
      </c>
    </row>
    <row r="10" spans="1:6" ht="18.75" x14ac:dyDescent="0.2">
      <c r="A10" s="113" t="s">
        <v>158</v>
      </c>
      <c r="B10" s="113"/>
      <c r="D10" s="63">
        <v>0</v>
      </c>
      <c r="F10" s="8">
        <v>768218180</v>
      </c>
    </row>
    <row r="11" spans="1:6" s="11" customFormat="1" ht="21" x14ac:dyDescent="0.2">
      <c r="A11" s="110"/>
      <c r="B11" s="110"/>
      <c r="D11" s="64">
        <v>0</v>
      </c>
      <c r="F11" s="12">
        <f>SUM(F8:F10)</f>
        <v>1661543326</v>
      </c>
    </row>
    <row r="12" spans="1:6" x14ac:dyDescent="0.2">
      <c r="A12" s="10"/>
      <c r="B12" s="10"/>
      <c r="D12" s="13"/>
    </row>
    <row r="13" spans="1:6" x14ac:dyDescent="0.2">
      <c r="A13" s="10"/>
      <c r="B13" s="10"/>
    </row>
    <row r="14" spans="1:6" x14ac:dyDescent="0.2">
      <c r="A14" s="10"/>
      <c r="B14" s="10"/>
    </row>
    <row r="15" spans="1:6" x14ac:dyDescent="0.2">
      <c r="A15" s="10"/>
      <c r="B15" s="10"/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87"/>
  <sheetViews>
    <sheetView rightToLeft="1" workbookViewId="0">
      <selection activeCell="I76" sqref="I76"/>
    </sheetView>
  </sheetViews>
  <sheetFormatPr defaultRowHeight="12.75" x14ac:dyDescent="0.2"/>
  <cols>
    <col min="1" max="1" width="27.5703125" bestFit="1" customWidth="1"/>
    <col min="2" max="2" width="1.28515625" customWidth="1"/>
    <col min="3" max="3" width="16.85546875" style="13" customWidth="1"/>
    <col min="4" max="4" width="1.28515625" style="13" customWidth="1"/>
    <col min="5" max="5" width="18.85546875" style="13" bestFit="1" customWidth="1"/>
    <col min="6" max="6" width="1.28515625" style="13" customWidth="1"/>
    <col min="7" max="7" width="15" style="13" bestFit="1" customWidth="1"/>
    <col min="8" max="8" width="1.28515625" style="13" customWidth="1"/>
    <col min="9" max="9" width="14" style="13" bestFit="1" customWidth="1"/>
    <col min="10" max="10" width="1.28515625" style="13" customWidth="1"/>
    <col min="11" max="11" width="14.42578125" style="13" bestFit="1" customWidth="1"/>
    <col min="12" max="12" width="1.28515625" style="13" customWidth="1"/>
    <col min="13" max="13" width="15.5703125" style="13" customWidth="1"/>
    <col min="14" max="14" width="1.28515625" customWidth="1"/>
    <col min="15" max="15" width="15.7109375" bestFit="1" customWidth="1"/>
    <col min="16" max="16" width="1.28515625" customWidth="1"/>
    <col min="17" max="17" width="16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5.5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25.5" x14ac:dyDescent="0.2">
      <c r="A2" s="108" t="s">
        <v>121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25.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5" spans="1:19" ht="24" x14ac:dyDescent="0.2">
      <c r="A5" s="118" t="s">
        <v>137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</row>
    <row r="6" spans="1:19" ht="21" x14ac:dyDescent="0.2">
      <c r="A6" s="110"/>
      <c r="C6" s="116" t="s">
        <v>159</v>
      </c>
      <c r="D6" s="116"/>
      <c r="E6" s="116"/>
      <c r="F6" s="116"/>
      <c r="G6" s="116"/>
      <c r="I6" s="116" t="s">
        <v>135</v>
      </c>
      <c r="J6" s="116"/>
      <c r="K6" s="116"/>
      <c r="L6" s="116"/>
      <c r="M6" s="110"/>
      <c r="O6" s="116" t="s">
        <v>136</v>
      </c>
      <c r="P6" s="116"/>
      <c r="Q6" s="116"/>
      <c r="R6" s="116"/>
      <c r="S6" s="110"/>
    </row>
    <row r="7" spans="1:19" ht="42" x14ac:dyDescent="0.2">
      <c r="A7" s="110"/>
      <c r="C7" s="49" t="s">
        <v>160</v>
      </c>
      <c r="D7" s="16"/>
      <c r="E7" s="49" t="s">
        <v>161</v>
      </c>
      <c r="F7" s="16"/>
      <c r="G7" s="49" t="s">
        <v>162</v>
      </c>
      <c r="I7" s="49" t="s">
        <v>163</v>
      </c>
      <c r="J7" s="16"/>
      <c r="K7" s="49" t="s">
        <v>164</v>
      </c>
      <c r="L7" s="16"/>
      <c r="M7" s="57" t="s">
        <v>165</v>
      </c>
      <c r="O7" s="9" t="s">
        <v>163</v>
      </c>
      <c r="P7" s="3"/>
      <c r="Q7" s="9" t="s">
        <v>164</v>
      </c>
      <c r="R7" s="3"/>
      <c r="S7" s="57" t="s">
        <v>165</v>
      </c>
    </row>
    <row r="8" spans="1:19" ht="18.75" x14ac:dyDescent="0.2">
      <c r="A8" s="42" t="s">
        <v>95</v>
      </c>
      <c r="C8" s="67" t="s">
        <v>166</v>
      </c>
      <c r="E8" s="58">
        <v>100000</v>
      </c>
      <c r="G8" s="58">
        <v>3000</v>
      </c>
      <c r="I8" s="48">
        <v>300000000</v>
      </c>
      <c r="K8" s="45">
        <v>0</v>
      </c>
      <c r="M8" s="55">
        <f>I8+K8</f>
        <v>300000000</v>
      </c>
      <c r="O8" s="5">
        <v>300000000</v>
      </c>
      <c r="Q8" s="45">
        <v>0</v>
      </c>
      <c r="S8" s="55">
        <f>O8+Q8</f>
        <v>300000000</v>
      </c>
    </row>
    <row r="9" spans="1:19" ht="18.75" x14ac:dyDescent="0.2">
      <c r="A9" s="6" t="s">
        <v>44</v>
      </c>
      <c r="C9" s="68" t="s">
        <v>167</v>
      </c>
      <c r="E9" s="14">
        <v>4482353</v>
      </c>
      <c r="G9" s="14">
        <v>850</v>
      </c>
      <c r="I9" s="14">
        <v>0</v>
      </c>
      <c r="K9" s="41">
        <v>0</v>
      </c>
      <c r="M9" s="59">
        <f t="shared" ref="M9:M72" si="0">I9+K9</f>
        <v>0</v>
      </c>
      <c r="O9" s="7">
        <v>3810000050</v>
      </c>
      <c r="Q9" s="25">
        <v>-51486487</v>
      </c>
      <c r="S9" s="55">
        <f t="shared" ref="S9:S72" si="1">O9+Q9</f>
        <v>3758513563</v>
      </c>
    </row>
    <row r="10" spans="1:19" ht="18.75" x14ac:dyDescent="0.2">
      <c r="A10" s="6" t="s">
        <v>91</v>
      </c>
      <c r="C10" s="68" t="s">
        <v>168</v>
      </c>
      <c r="E10" s="14">
        <v>1200000</v>
      </c>
      <c r="G10" s="14">
        <v>47</v>
      </c>
      <c r="I10" s="14">
        <v>0</v>
      </c>
      <c r="K10" s="41">
        <v>0</v>
      </c>
      <c r="M10" s="59">
        <f t="shared" si="0"/>
        <v>0</v>
      </c>
      <c r="O10" s="7">
        <v>56400000</v>
      </c>
      <c r="Q10" s="25">
        <v>-2860338</v>
      </c>
      <c r="S10" s="55">
        <f t="shared" si="1"/>
        <v>53539662</v>
      </c>
    </row>
    <row r="11" spans="1:19" ht="18.75" x14ac:dyDescent="0.2">
      <c r="A11" s="6" t="s">
        <v>24</v>
      </c>
      <c r="C11" s="68" t="s">
        <v>7</v>
      </c>
      <c r="E11" s="14">
        <v>1600000</v>
      </c>
      <c r="G11" s="14">
        <v>125</v>
      </c>
      <c r="I11" s="14">
        <v>0</v>
      </c>
      <c r="K11" s="41">
        <v>0</v>
      </c>
      <c r="M11" s="59">
        <f t="shared" si="0"/>
        <v>0</v>
      </c>
      <c r="O11" s="7">
        <v>200000000</v>
      </c>
      <c r="Q11" s="41">
        <v>0</v>
      </c>
      <c r="S11" s="55">
        <f t="shared" si="1"/>
        <v>200000000</v>
      </c>
    </row>
    <row r="12" spans="1:19" ht="18.75" x14ac:dyDescent="0.2">
      <c r="A12" s="6" t="s">
        <v>27</v>
      </c>
      <c r="C12" s="68" t="s">
        <v>169</v>
      </c>
      <c r="E12" s="14">
        <v>17683818</v>
      </c>
      <c r="G12" s="14">
        <v>126</v>
      </c>
      <c r="I12" s="14">
        <v>0</v>
      </c>
      <c r="K12" s="41">
        <v>0</v>
      </c>
      <c r="M12" s="59">
        <f t="shared" si="0"/>
        <v>0</v>
      </c>
      <c r="O12" s="7">
        <v>2228161068</v>
      </c>
      <c r="Q12" s="41">
        <v>0</v>
      </c>
      <c r="S12" s="55">
        <f t="shared" si="1"/>
        <v>2228161068</v>
      </c>
    </row>
    <row r="13" spans="1:19" ht="18.75" x14ac:dyDescent="0.2">
      <c r="A13" s="6" t="s">
        <v>61</v>
      </c>
      <c r="C13" s="68" t="s">
        <v>169</v>
      </c>
      <c r="E13" s="14">
        <v>600000</v>
      </c>
      <c r="G13" s="14">
        <v>1840</v>
      </c>
      <c r="I13" s="14">
        <v>0</v>
      </c>
      <c r="K13" s="41">
        <v>0</v>
      </c>
      <c r="M13" s="59">
        <f t="shared" si="0"/>
        <v>0</v>
      </c>
      <c r="O13" s="7">
        <v>1104000000</v>
      </c>
      <c r="Q13" s="41">
        <v>0</v>
      </c>
      <c r="S13" s="55">
        <f t="shared" si="1"/>
        <v>1104000000</v>
      </c>
    </row>
    <row r="14" spans="1:19" ht="18.75" x14ac:dyDescent="0.2">
      <c r="A14" s="6" t="s">
        <v>92</v>
      </c>
      <c r="C14" s="68" t="s">
        <v>7</v>
      </c>
      <c r="E14" s="14">
        <v>1885714</v>
      </c>
      <c r="G14" s="14">
        <v>450</v>
      </c>
      <c r="I14" s="47">
        <v>848571300</v>
      </c>
      <c r="J14" s="72"/>
      <c r="K14" s="25">
        <v>-14285712</v>
      </c>
      <c r="L14" s="72"/>
      <c r="M14" s="55">
        <f t="shared" si="0"/>
        <v>834285588</v>
      </c>
      <c r="O14" s="7">
        <v>848571300</v>
      </c>
      <c r="Q14" s="25">
        <v>-14285712</v>
      </c>
      <c r="S14" s="55">
        <f t="shared" si="1"/>
        <v>834285588</v>
      </c>
    </row>
    <row r="15" spans="1:19" ht="18.75" x14ac:dyDescent="0.2">
      <c r="A15" s="6" t="s">
        <v>62</v>
      </c>
      <c r="C15" s="68" t="s">
        <v>9</v>
      </c>
      <c r="E15" s="14">
        <v>1000000</v>
      </c>
      <c r="G15" s="14">
        <v>90</v>
      </c>
      <c r="I15" s="47">
        <v>90000000</v>
      </c>
      <c r="J15" s="72"/>
      <c r="K15" s="25">
        <v>-5006468</v>
      </c>
      <c r="L15" s="72"/>
      <c r="M15" s="55">
        <f t="shared" si="0"/>
        <v>84993532</v>
      </c>
      <c r="O15" s="7">
        <v>90000000</v>
      </c>
      <c r="Q15" s="25">
        <v>-5006468</v>
      </c>
      <c r="S15" s="55">
        <f t="shared" si="1"/>
        <v>84993532</v>
      </c>
    </row>
    <row r="16" spans="1:19" ht="18.75" x14ac:dyDescent="0.2">
      <c r="A16" s="6" t="s">
        <v>21</v>
      </c>
      <c r="C16" s="68" t="s">
        <v>170</v>
      </c>
      <c r="E16" s="14">
        <v>1600000</v>
      </c>
      <c r="G16" s="14">
        <v>3132</v>
      </c>
      <c r="I16" s="14">
        <v>0</v>
      </c>
      <c r="K16" s="41">
        <v>0</v>
      </c>
      <c r="M16" s="59">
        <f t="shared" si="0"/>
        <v>0</v>
      </c>
      <c r="O16" s="7">
        <v>5011200000</v>
      </c>
      <c r="Q16" s="25">
        <v>-140126764</v>
      </c>
      <c r="S16" s="55">
        <f t="shared" si="1"/>
        <v>4871073236</v>
      </c>
    </row>
    <row r="17" spans="1:19" ht="18.75" x14ac:dyDescent="0.2">
      <c r="A17" s="6" t="s">
        <v>37</v>
      </c>
      <c r="C17" s="68" t="s">
        <v>171</v>
      </c>
      <c r="E17" s="14">
        <v>100000</v>
      </c>
      <c r="G17" s="14">
        <v>6928</v>
      </c>
      <c r="I17" s="14">
        <v>0</v>
      </c>
      <c r="K17" s="41">
        <v>0</v>
      </c>
      <c r="M17" s="59">
        <f t="shared" si="0"/>
        <v>0</v>
      </c>
      <c r="O17" s="7">
        <v>692800000</v>
      </c>
      <c r="Q17" s="25">
        <v>-19820625</v>
      </c>
      <c r="S17" s="55">
        <f t="shared" si="1"/>
        <v>672979375</v>
      </c>
    </row>
    <row r="18" spans="1:19" ht="18.75" x14ac:dyDescent="0.2">
      <c r="A18" s="6" t="s">
        <v>54</v>
      </c>
      <c r="C18" s="68" t="s">
        <v>172</v>
      </c>
      <c r="E18" s="14">
        <v>650000</v>
      </c>
      <c r="G18" s="14">
        <v>5700</v>
      </c>
      <c r="I18" s="14">
        <v>0</v>
      </c>
      <c r="K18" s="41">
        <v>0</v>
      </c>
      <c r="M18" s="59">
        <f t="shared" si="0"/>
        <v>0</v>
      </c>
      <c r="O18" s="7">
        <v>3705000000</v>
      </c>
      <c r="Q18" s="41">
        <v>0</v>
      </c>
      <c r="S18" s="55">
        <f t="shared" si="1"/>
        <v>3705000000</v>
      </c>
    </row>
    <row r="19" spans="1:19" ht="18.75" x14ac:dyDescent="0.2">
      <c r="A19" s="6" t="s">
        <v>47</v>
      </c>
      <c r="C19" s="68" t="s">
        <v>173</v>
      </c>
      <c r="E19" s="14">
        <v>900000</v>
      </c>
      <c r="G19" s="14">
        <v>2750</v>
      </c>
      <c r="I19" s="14">
        <v>0</v>
      </c>
      <c r="K19" s="41">
        <v>0</v>
      </c>
      <c r="M19" s="59">
        <f t="shared" si="0"/>
        <v>0</v>
      </c>
      <c r="O19" s="7">
        <v>2475000000</v>
      </c>
      <c r="Q19" s="25">
        <v>-122460938</v>
      </c>
      <c r="S19" s="55">
        <f t="shared" si="1"/>
        <v>2352539062</v>
      </c>
    </row>
    <row r="20" spans="1:19" ht="18.75" x14ac:dyDescent="0.2">
      <c r="A20" s="6" t="s">
        <v>66</v>
      </c>
      <c r="C20" s="68" t="s">
        <v>174</v>
      </c>
      <c r="E20" s="14">
        <v>100000</v>
      </c>
      <c r="G20" s="14">
        <v>1530</v>
      </c>
      <c r="I20" s="47">
        <v>153000000</v>
      </c>
      <c r="J20" s="72"/>
      <c r="K20" s="25">
        <v>-8042180</v>
      </c>
      <c r="L20" s="72"/>
      <c r="M20" s="55">
        <f t="shared" si="0"/>
        <v>144957820</v>
      </c>
      <c r="O20" s="7">
        <v>153000000</v>
      </c>
      <c r="Q20" s="25">
        <v>-8042180</v>
      </c>
      <c r="S20" s="55">
        <f t="shared" si="1"/>
        <v>144957820</v>
      </c>
    </row>
    <row r="21" spans="1:19" ht="18.75" x14ac:dyDescent="0.2">
      <c r="A21" s="6" t="s">
        <v>100</v>
      </c>
      <c r="C21" s="68" t="s">
        <v>171</v>
      </c>
      <c r="E21" s="14">
        <v>400000</v>
      </c>
      <c r="G21" s="14">
        <v>260</v>
      </c>
      <c r="I21" s="14">
        <v>0</v>
      </c>
      <c r="K21" s="41">
        <v>0</v>
      </c>
      <c r="M21" s="59">
        <f t="shared" si="0"/>
        <v>0</v>
      </c>
      <c r="O21" s="7">
        <v>104000000</v>
      </c>
      <c r="Q21" s="25">
        <v>-4170940</v>
      </c>
      <c r="S21" s="55">
        <f t="shared" si="1"/>
        <v>99829060</v>
      </c>
    </row>
    <row r="22" spans="1:19" ht="18.75" x14ac:dyDescent="0.2">
      <c r="A22" s="6" t="s">
        <v>72</v>
      </c>
      <c r="C22" s="68" t="s">
        <v>175</v>
      </c>
      <c r="E22" s="14">
        <v>220000</v>
      </c>
      <c r="G22" s="14">
        <v>8300</v>
      </c>
      <c r="I22" s="14">
        <v>0</v>
      </c>
      <c r="K22" s="41">
        <v>0</v>
      </c>
      <c r="M22" s="59">
        <f t="shared" si="0"/>
        <v>0</v>
      </c>
      <c r="O22" s="7">
        <v>1826000000</v>
      </c>
      <c r="Q22" s="41">
        <v>0</v>
      </c>
      <c r="S22" s="55">
        <f t="shared" si="1"/>
        <v>1826000000</v>
      </c>
    </row>
    <row r="23" spans="1:19" ht="18.75" x14ac:dyDescent="0.2">
      <c r="A23" s="6" t="s">
        <v>71</v>
      </c>
      <c r="C23" s="68" t="s">
        <v>7</v>
      </c>
      <c r="E23" s="14">
        <v>100000</v>
      </c>
      <c r="G23" s="14">
        <v>1600</v>
      </c>
      <c r="I23" s="14">
        <v>0</v>
      </c>
      <c r="K23" s="41">
        <v>0</v>
      </c>
      <c r="M23" s="59">
        <f t="shared" si="0"/>
        <v>0</v>
      </c>
      <c r="O23" s="7">
        <v>160000000</v>
      </c>
      <c r="Q23" s="25">
        <v>-8998061</v>
      </c>
      <c r="S23" s="55">
        <f t="shared" si="1"/>
        <v>151001939</v>
      </c>
    </row>
    <row r="24" spans="1:19" ht="18.75" x14ac:dyDescent="0.2">
      <c r="A24" s="6" t="s">
        <v>73</v>
      </c>
      <c r="C24" s="68" t="s">
        <v>176</v>
      </c>
      <c r="E24" s="14">
        <v>600000</v>
      </c>
      <c r="G24" s="14">
        <v>10000</v>
      </c>
      <c r="I24" s="14">
        <v>0</v>
      </c>
      <c r="K24" s="41">
        <v>0</v>
      </c>
      <c r="M24" s="59">
        <f t="shared" si="0"/>
        <v>0</v>
      </c>
      <c r="O24" s="7">
        <v>6000000000</v>
      </c>
      <c r="Q24" s="41">
        <v>0</v>
      </c>
      <c r="S24" s="55">
        <f t="shared" si="1"/>
        <v>6000000000</v>
      </c>
    </row>
    <row r="25" spans="1:19" ht="18.75" x14ac:dyDescent="0.2">
      <c r="A25" s="6" t="s">
        <v>73</v>
      </c>
      <c r="C25" s="68" t="s">
        <v>177</v>
      </c>
      <c r="E25" s="14">
        <v>600000</v>
      </c>
      <c r="G25" s="14">
        <v>700</v>
      </c>
      <c r="I25" s="14">
        <v>0</v>
      </c>
      <c r="K25" s="41">
        <v>0</v>
      </c>
      <c r="M25" s="59">
        <f t="shared" si="0"/>
        <v>0</v>
      </c>
      <c r="O25" s="7">
        <v>420000000</v>
      </c>
      <c r="Q25" s="41">
        <v>0</v>
      </c>
      <c r="S25" s="55">
        <f t="shared" si="1"/>
        <v>420000000</v>
      </c>
    </row>
    <row r="26" spans="1:19" ht="18.75" x14ac:dyDescent="0.2">
      <c r="A26" s="6" t="s">
        <v>101</v>
      </c>
      <c r="C26" s="68" t="s">
        <v>7</v>
      </c>
      <c r="E26" s="14">
        <v>13400000</v>
      </c>
      <c r="G26" s="14">
        <v>161</v>
      </c>
      <c r="I26" s="14">
        <v>0</v>
      </c>
      <c r="K26" s="41">
        <v>0</v>
      </c>
      <c r="M26" s="59">
        <f t="shared" si="0"/>
        <v>0</v>
      </c>
      <c r="O26" s="7">
        <v>2157400000</v>
      </c>
      <c r="Q26" s="25">
        <v>-117371503</v>
      </c>
      <c r="S26" s="55">
        <f t="shared" si="1"/>
        <v>2040028497</v>
      </c>
    </row>
    <row r="27" spans="1:19" ht="18.75" x14ac:dyDescent="0.2">
      <c r="A27" s="6" t="s">
        <v>65</v>
      </c>
      <c r="C27" s="68" t="s">
        <v>178</v>
      </c>
      <c r="E27" s="14">
        <v>100000</v>
      </c>
      <c r="G27" s="14">
        <v>3520</v>
      </c>
      <c r="I27" s="47">
        <v>352000000</v>
      </c>
      <c r="J27" s="72"/>
      <c r="K27" s="25">
        <v>-20652482</v>
      </c>
      <c r="L27" s="72"/>
      <c r="M27" s="55">
        <f t="shared" si="0"/>
        <v>331347518</v>
      </c>
      <c r="O27" s="7">
        <v>352000000</v>
      </c>
      <c r="Q27" s="25">
        <v>-20652482</v>
      </c>
      <c r="S27" s="55">
        <f t="shared" si="1"/>
        <v>331347518</v>
      </c>
    </row>
    <row r="28" spans="1:19" ht="18.75" x14ac:dyDescent="0.2">
      <c r="A28" s="6" t="s">
        <v>98</v>
      </c>
      <c r="C28" s="68" t="s">
        <v>179</v>
      </c>
      <c r="E28" s="14">
        <v>447253</v>
      </c>
      <c r="G28" s="14">
        <v>1240</v>
      </c>
      <c r="I28" s="14">
        <v>0</v>
      </c>
      <c r="K28" s="41">
        <v>0</v>
      </c>
      <c r="M28" s="59">
        <f t="shared" si="0"/>
        <v>0</v>
      </c>
      <c r="O28" s="7">
        <v>554593720</v>
      </c>
      <c r="Q28" s="41">
        <v>0</v>
      </c>
      <c r="S28" s="55">
        <f t="shared" si="1"/>
        <v>554593720</v>
      </c>
    </row>
    <row r="29" spans="1:19" ht="18.75" x14ac:dyDescent="0.2">
      <c r="A29" s="6" t="s">
        <v>31</v>
      </c>
      <c r="C29" s="68" t="s">
        <v>169</v>
      </c>
      <c r="E29" s="14">
        <v>3771813</v>
      </c>
      <c r="G29" s="14">
        <v>740</v>
      </c>
      <c r="I29" s="14">
        <v>0</v>
      </c>
      <c r="K29" s="41">
        <v>0</v>
      </c>
      <c r="M29" s="59">
        <f t="shared" si="0"/>
        <v>0</v>
      </c>
      <c r="O29" s="7">
        <v>2791141620</v>
      </c>
      <c r="Q29" s="25">
        <v>-30256278</v>
      </c>
      <c r="S29" s="55">
        <f t="shared" si="1"/>
        <v>2760885342</v>
      </c>
    </row>
    <row r="30" spans="1:19" ht="18.75" x14ac:dyDescent="0.2">
      <c r="A30" s="6" t="s">
        <v>30</v>
      </c>
      <c r="C30" s="68" t="s">
        <v>180</v>
      </c>
      <c r="E30" s="14">
        <v>60076364</v>
      </c>
      <c r="G30" s="14">
        <v>60</v>
      </c>
      <c r="I30" s="14">
        <v>0</v>
      </c>
      <c r="K30" s="41">
        <v>0</v>
      </c>
      <c r="M30" s="59">
        <f t="shared" si="0"/>
        <v>0</v>
      </c>
      <c r="O30" s="7">
        <v>3604581840</v>
      </c>
      <c r="Q30" s="25">
        <v>-74944358</v>
      </c>
      <c r="S30" s="55">
        <f t="shared" si="1"/>
        <v>3529637482</v>
      </c>
    </row>
    <row r="31" spans="1:19" ht="18.75" x14ac:dyDescent="0.2">
      <c r="A31" s="6" t="s">
        <v>96</v>
      </c>
      <c r="C31" s="68" t="s">
        <v>181</v>
      </c>
      <c r="E31" s="14">
        <v>600000</v>
      </c>
      <c r="G31" s="14">
        <v>2100</v>
      </c>
      <c r="I31" s="14">
        <v>0</v>
      </c>
      <c r="K31" s="41">
        <v>0</v>
      </c>
      <c r="M31" s="59">
        <f t="shared" si="0"/>
        <v>0</v>
      </c>
      <c r="O31" s="7">
        <v>1260000000</v>
      </c>
      <c r="Q31" s="41">
        <v>0</v>
      </c>
      <c r="S31" s="55">
        <f t="shared" si="1"/>
        <v>1260000000</v>
      </c>
    </row>
    <row r="32" spans="1:19" ht="18.75" x14ac:dyDescent="0.2">
      <c r="A32" s="6" t="s">
        <v>81</v>
      </c>
      <c r="C32" s="68" t="s">
        <v>174</v>
      </c>
      <c r="E32" s="14">
        <v>12476723</v>
      </c>
      <c r="G32" s="14">
        <v>55</v>
      </c>
      <c r="I32" s="47">
        <v>686219765</v>
      </c>
      <c r="J32" s="72"/>
      <c r="K32" s="25">
        <v>-7898264</v>
      </c>
      <c r="L32" s="72"/>
      <c r="M32" s="55">
        <f t="shared" si="0"/>
        <v>678321501</v>
      </c>
      <c r="O32" s="7">
        <v>686219765</v>
      </c>
      <c r="Q32" s="25">
        <v>-7898264</v>
      </c>
      <c r="S32" s="55">
        <f t="shared" si="1"/>
        <v>678321501</v>
      </c>
    </row>
    <row r="33" spans="1:19" ht="18.75" x14ac:dyDescent="0.2">
      <c r="A33" s="6" t="s">
        <v>69</v>
      </c>
      <c r="C33" s="68" t="s">
        <v>182</v>
      </c>
      <c r="E33" s="14">
        <v>100000</v>
      </c>
      <c r="G33" s="14">
        <v>2600</v>
      </c>
      <c r="I33" s="14">
        <v>0</v>
      </c>
      <c r="K33" s="41">
        <v>0</v>
      </c>
      <c r="M33" s="59">
        <f t="shared" si="0"/>
        <v>0</v>
      </c>
      <c r="O33" s="7">
        <v>260000000</v>
      </c>
      <c r="Q33" s="41">
        <v>0</v>
      </c>
      <c r="S33" s="55">
        <f t="shared" si="1"/>
        <v>260000000</v>
      </c>
    </row>
    <row r="34" spans="1:19" ht="18.75" x14ac:dyDescent="0.2">
      <c r="A34" s="6" t="s">
        <v>68</v>
      </c>
      <c r="C34" s="68" t="s">
        <v>183</v>
      </c>
      <c r="E34" s="14">
        <v>100000</v>
      </c>
      <c r="G34" s="14">
        <v>27400</v>
      </c>
      <c r="I34" s="14">
        <v>0</v>
      </c>
      <c r="K34" s="41">
        <v>0</v>
      </c>
      <c r="M34" s="59">
        <f t="shared" si="0"/>
        <v>0</v>
      </c>
      <c r="O34" s="7">
        <v>2740000000</v>
      </c>
      <c r="Q34" s="41">
        <v>0</v>
      </c>
      <c r="S34" s="55">
        <f t="shared" si="1"/>
        <v>2740000000</v>
      </c>
    </row>
    <row r="35" spans="1:19" ht="18.75" x14ac:dyDescent="0.2">
      <c r="A35" s="6" t="s">
        <v>26</v>
      </c>
      <c r="C35" s="68" t="s">
        <v>7</v>
      </c>
      <c r="E35" s="14">
        <v>33638802</v>
      </c>
      <c r="G35" s="14">
        <v>46</v>
      </c>
      <c r="I35" s="47">
        <v>1547384892</v>
      </c>
      <c r="K35" s="41">
        <v>0</v>
      </c>
      <c r="M35" s="55">
        <f t="shared" si="0"/>
        <v>1547384892</v>
      </c>
      <c r="O35" s="7">
        <v>1547384892</v>
      </c>
      <c r="Q35" s="41">
        <v>0</v>
      </c>
      <c r="S35" s="55">
        <f t="shared" si="1"/>
        <v>1547384892</v>
      </c>
    </row>
    <row r="36" spans="1:19" ht="18.75" x14ac:dyDescent="0.2">
      <c r="A36" s="6" t="s">
        <v>64</v>
      </c>
      <c r="C36" s="68" t="s">
        <v>184</v>
      </c>
      <c r="E36" s="14">
        <v>21948</v>
      </c>
      <c r="G36" s="14">
        <v>7435</v>
      </c>
      <c r="I36" s="14">
        <v>0</v>
      </c>
      <c r="K36" s="41">
        <v>0</v>
      </c>
      <c r="M36" s="59">
        <f t="shared" si="0"/>
        <v>0</v>
      </c>
      <c r="O36" s="7">
        <v>163183380</v>
      </c>
      <c r="Q36" s="41">
        <v>0</v>
      </c>
      <c r="S36" s="55">
        <f t="shared" si="1"/>
        <v>163183380</v>
      </c>
    </row>
    <row r="37" spans="1:19" ht="18.75" x14ac:dyDescent="0.2">
      <c r="A37" s="6" t="s">
        <v>32</v>
      </c>
      <c r="C37" s="68" t="s">
        <v>185</v>
      </c>
      <c r="E37" s="14">
        <v>1900000</v>
      </c>
      <c r="G37" s="14">
        <v>1189</v>
      </c>
      <c r="I37" s="47">
        <v>2259100000</v>
      </c>
      <c r="J37" s="72"/>
      <c r="K37" s="25">
        <v>-129799806</v>
      </c>
      <c r="L37" s="72"/>
      <c r="M37" s="55">
        <f t="shared" si="0"/>
        <v>2129300194</v>
      </c>
      <c r="O37" s="7">
        <v>2259100000</v>
      </c>
      <c r="Q37" s="25">
        <v>-129799806</v>
      </c>
      <c r="S37" s="55">
        <f t="shared" si="1"/>
        <v>2129300194</v>
      </c>
    </row>
    <row r="38" spans="1:19" ht="18.75" x14ac:dyDescent="0.2">
      <c r="A38" s="6" t="s">
        <v>88</v>
      </c>
      <c r="C38" s="68" t="s">
        <v>186</v>
      </c>
      <c r="E38" s="14">
        <v>100000</v>
      </c>
      <c r="G38" s="14">
        <v>8700</v>
      </c>
      <c r="I38" s="14">
        <v>0</v>
      </c>
      <c r="K38" s="41">
        <v>0</v>
      </c>
      <c r="M38" s="59">
        <f t="shared" si="0"/>
        <v>0</v>
      </c>
      <c r="O38" s="7">
        <v>870000000</v>
      </c>
      <c r="Q38" s="41">
        <v>0</v>
      </c>
      <c r="S38" s="55">
        <f t="shared" si="1"/>
        <v>870000000</v>
      </c>
    </row>
    <row r="39" spans="1:19" ht="18.75" x14ac:dyDescent="0.2">
      <c r="A39" s="6" t="s">
        <v>77</v>
      </c>
      <c r="C39" s="68" t="s">
        <v>187</v>
      </c>
      <c r="E39" s="14">
        <v>197333</v>
      </c>
      <c r="G39" s="14">
        <v>1227</v>
      </c>
      <c r="I39" s="14">
        <v>0</v>
      </c>
      <c r="K39" s="41">
        <v>0</v>
      </c>
      <c r="M39" s="59">
        <f t="shared" si="0"/>
        <v>0</v>
      </c>
      <c r="O39" s="7">
        <v>242127591</v>
      </c>
      <c r="Q39" s="25">
        <v>-10623804</v>
      </c>
      <c r="S39" s="55">
        <f t="shared" si="1"/>
        <v>231503787</v>
      </c>
    </row>
    <row r="40" spans="1:19" ht="18.75" x14ac:dyDescent="0.2">
      <c r="A40" s="6" t="s">
        <v>38</v>
      </c>
      <c r="C40" s="68" t="s">
        <v>172</v>
      </c>
      <c r="E40" s="14">
        <v>600000</v>
      </c>
      <c r="G40" s="14">
        <v>487</v>
      </c>
      <c r="I40" s="14">
        <v>0</v>
      </c>
      <c r="K40" s="41">
        <v>0</v>
      </c>
      <c r="M40" s="59">
        <f t="shared" si="0"/>
        <v>0</v>
      </c>
      <c r="O40" s="7">
        <v>292200000</v>
      </c>
      <c r="Q40" s="25">
        <v>-9862475</v>
      </c>
      <c r="S40" s="55">
        <f t="shared" si="1"/>
        <v>282337525</v>
      </c>
    </row>
    <row r="41" spans="1:19" ht="18.75" x14ac:dyDescent="0.2">
      <c r="A41" s="6" t="s">
        <v>94</v>
      </c>
      <c r="C41" s="68" t="s">
        <v>7</v>
      </c>
      <c r="E41" s="14">
        <v>3000000</v>
      </c>
      <c r="G41" s="14">
        <v>2000</v>
      </c>
      <c r="I41" s="14">
        <v>0</v>
      </c>
      <c r="K41" s="41">
        <v>0</v>
      </c>
      <c r="M41" s="59">
        <f t="shared" si="0"/>
        <v>0</v>
      </c>
      <c r="O41" s="7">
        <v>6000000000</v>
      </c>
      <c r="Q41" s="41">
        <v>0</v>
      </c>
      <c r="S41" s="55">
        <f t="shared" si="1"/>
        <v>6000000000</v>
      </c>
    </row>
    <row r="42" spans="1:19" ht="18.75" x14ac:dyDescent="0.2">
      <c r="A42" s="6" t="s">
        <v>83</v>
      </c>
      <c r="C42" s="68" t="s">
        <v>180</v>
      </c>
      <c r="E42" s="14">
        <v>1653828</v>
      </c>
      <c r="G42" s="14">
        <v>110</v>
      </c>
      <c r="I42" s="14">
        <v>0</v>
      </c>
      <c r="K42" s="41">
        <v>0</v>
      </c>
      <c r="M42" s="59">
        <f t="shared" si="0"/>
        <v>0</v>
      </c>
      <c r="O42" s="7">
        <v>181921080</v>
      </c>
      <c r="Q42" s="25">
        <v>-4021029</v>
      </c>
      <c r="S42" s="55">
        <f t="shared" si="1"/>
        <v>177900051</v>
      </c>
    </row>
    <row r="43" spans="1:19" ht="18.75" x14ac:dyDescent="0.2">
      <c r="A43" s="6" t="s">
        <v>19</v>
      </c>
      <c r="C43" s="68" t="s">
        <v>188</v>
      </c>
      <c r="E43" s="14">
        <v>200000</v>
      </c>
      <c r="G43" s="14">
        <v>750</v>
      </c>
      <c r="I43" s="14">
        <v>0</v>
      </c>
      <c r="K43" s="41">
        <v>0</v>
      </c>
      <c r="M43" s="59">
        <f t="shared" si="0"/>
        <v>0</v>
      </c>
      <c r="O43" s="7">
        <v>150000000</v>
      </c>
      <c r="Q43" s="25">
        <v>-6487549</v>
      </c>
      <c r="S43" s="55">
        <f t="shared" si="1"/>
        <v>143512451</v>
      </c>
    </row>
    <row r="44" spans="1:19" ht="18.75" x14ac:dyDescent="0.2">
      <c r="A44" s="6" t="s">
        <v>108</v>
      </c>
      <c r="C44" s="68" t="s">
        <v>189</v>
      </c>
      <c r="E44" s="14">
        <v>3000000</v>
      </c>
      <c r="G44" s="14">
        <v>580</v>
      </c>
      <c r="I44" s="14">
        <v>0</v>
      </c>
      <c r="K44" s="41">
        <v>0</v>
      </c>
      <c r="M44" s="59">
        <f t="shared" si="0"/>
        <v>0</v>
      </c>
      <c r="O44" s="7">
        <v>1740000000</v>
      </c>
      <c r="Q44" s="41">
        <v>0</v>
      </c>
      <c r="S44" s="55">
        <f t="shared" si="1"/>
        <v>1740000000</v>
      </c>
    </row>
    <row r="45" spans="1:19" ht="18.75" x14ac:dyDescent="0.2">
      <c r="A45" s="6" t="s">
        <v>56</v>
      </c>
      <c r="C45" s="68" t="s">
        <v>169</v>
      </c>
      <c r="E45" s="14">
        <v>700000</v>
      </c>
      <c r="G45" s="14">
        <v>1110</v>
      </c>
      <c r="I45" s="14">
        <v>0</v>
      </c>
      <c r="K45" s="41">
        <v>0</v>
      </c>
      <c r="M45" s="59">
        <f t="shared" si="0"/>
        <v>0</v>
      </c>
      <c r="O45" s="7">
        <v>777000000</v>
      </c>
      <c r="Q45" s="25">
        <v>-15644295</v>
      </c>
      <c r="S45" s="55">
        <f t="shared" si="1"/>
        <v>761355705</v>
      </c>
    </row>
    <row r="46" spans="1:19" ht="18.75" x14ac:dyDescent="0.2">
      <c r="A46" s="6" t="s">
        <v>34</v>
      </c>
      <c r="C46" s="68" t="s">
        <v>190</v>
      </c>
      <c r="E46" s="14">
        <v>50000</v>
      </c>
      <c r="G46" s="14">
        <v>5800</v>
      </c>
      <c r="I46" s="14">
        <v>0</v>
      </c>
      <c r="K46" s="41">
        <v>0</v>
      </c>
      <c r="M46" s="59">
        <f t="shared" si="0"/>
        <v>0</v>
      </c>
      <c r="O46" s="7">
        <v>290000000</v>
      </c>
      <c r="Q46" s="25">
        <v>-12542595</v>
      </c>
      <c r="S46" s="55">
        <f t="shared" si="1"/>
        <v>277457405</v>
      </c>
    </row>
    <row r="47" spans="1:19" ht="18.75" x14ac:dyDescent="0.2">
      <c r="A47" s="6" t="s">
        <v>102</v>
      </c>
      <c r="C47" s="68" t="s">
        <v>191</v>
      </c>
      <c r="E47" s="14">
        <v>200000</v>
      </c>
      <c r="G47" s="14">
        <v>940</v>
      </c>
      <c r="I47" s="14">
        <v>0</v>
      </c>
      <c r="K47" s="41">
        <v>0</v>
      </c>
      <c r="M47" s="59">
        <f t="shared" si="0"/>
        <v>0</v>
      </c>
      <c r="O47" s="7">
        <v>188000000</v>
      </c>
      <c r="Q47" s="25">
        <v>-7421053</v>
      </c>
      <c r="S47" s="55">
        <f t="shared" si="1"/>
        <v>180578947</v>
      </c>
    </row>
    <row r="48" spans="1:19" ht="18.75" x14ac:dyDescent="0.2">
      <c r="A48" s="6" t="s">
        <v>35</v>
      </c>
      <c r="C48" s="68" t="s">
        <v>192</v>
      </c>
      <c r="E48" s="14">
        <v>4588175</v>
      </c>
      <c r="G48" s="14">
        <v>440</v>
      </c>
      <c r="I48" s="14">
        <v>0</v>
      </c>
      <c r="K48" s="41">
        <v>0</v>
      </c>
      <c r="M48" s="59">
        <f t="shared" si="0"/>
        <v>0</v>
      </c>
      <c r="O48" s="7">
        <v>2018796560</v>
      </c>
      <c r="Q48" s="41">
        <v>0</v>
      </c>
      <c r="S48" s="55">
        <f t="shared" si="1"/>
        <v>2018796560</v>
      </c>
    </row>
    <row r="49" spans="1:19" ht="18.75" x14ac:dyDescent="0.2">
      <c r="A49" s="6" t="s">
        <v>36</v>
      </c>
      <c r="C49" s="68" t="s">
        <v>182</v>
      </c>
      <c r="E49" s="14">
        <v>100000</v>
      </c>
      <c r="G49" s="14">
        <v>4850</v>
      </c>
      <c r="I49" s="14">
        <v>0</v>
      </c>
      <c r="K49" s="41">
        <v>0</v>
      </c>
      <c r="M49" s="59">
        <f t="shared" si="0"/>
        <v>0</v>
      </c>
      <c r="O49" s="7">
        <v>485000000</v>
      </c>
      <c r="Q49" s="41">
        <v>0</v>
      </c>
      <c r="S49" s="55">
        <f t="shared" si="1"/>
        <v>485000000</v>
      </c>
    </row>
    <row r="50" spans="1:19" ht="18.75" x14ac:dyDescent="0.2">
      <c r="A50" s="6" t="s">
        <v>43</v>
      </c>
      <c r="C50" s="68" t="s">
        <v>193</v>
      </c>
      <c r="E50" s="14">
        <v>10000000</v>
      </c>
      <c r="G50" s="14">
        <v>390</v>
      </c>
      <c r="I50" s="14">
        <v>0</v>
      </c>
      <c r="K50" s="41">
        <v>0</v>
      </c>
      <c r="M50" s="59">
        <f t="shared" si="0"/>
        <v>0</v>
      </c>
      <c r="O50" s="7">
        <v>3900000000</v>
      </c>
      <c r="Q50" s="41">
        <v>0</v>
      </c>
      <c r="S50" s="55">
        <f t="shared" si="1"/>
        <v>3900000000</v>
      </c>
    </row>
    <row r="51" spans="1:19" ht="18.75" x14ac:dyDescent="0.2">
      <c r="A51" s="6" t="s">
        <v>39</v>
      </c>
      <c r="C51" s="68" t="s">
        <v>194</v>
      </c>
      <c r="E51" s="14">
        <v>400000</v>
      </c>
      <c r="G51" s="14">
        <v>441</v>
      </c>
      <c r="I51" s="14">
        <v>0</v>
      </c>
      <c r="K51" s="41">
        <v>0</v>
      </c>
      <c r="M51" s="59">
        <f t="shared" si="0"/>
        <v>0</v>
      </c>
      <c r="O51" s="7">
        <v>176400000</v>
      </c>
      <c r="Q51" s="25">
        <v>-10349710</v>
      </c>
      <c r="S51" s="55">
        <f t="shared" si="1"/>
        <v>166050290</v>
      </c>
    </row>
    <row r="52" spans="1:19" ht="18.75" x14ac:dyDescent="0.2">
      <c r="A52" s="6" t="s">
        <v>45</v>
      </c>
      <c r="C52" s="68" t="s">
        <v>167</v>
      </c>
      <c r="E52" s="14">
        <v>400000</v>
      </c>
      <c r="G52" s="14">
        <v>330</v>
      </c>
      <c r="I52" s="14">
        <v>0</v>
      </c>
      <c r="K52" s="41">
        <v>0</v>
      </c>
      <c r="M52" s="59">
        <f t="shared" si="0"/>
        <v>0</v>
      </c>
      <c r="O52" s="7">
        <v>132000000</v>
      </c>
      <c r="Q52" s="25">
        <v>-7744681</v>
      </c>
      <c r="S52" s="55">
        <f t="shared" si="1"/>
        <v>124255319</v>
      </c>
    </row>
    <row r="53" spans="1:19" ht="18.75" x14ac:dyDescent="0.2">
      <c r="A53" s="6" t="s">
        <v>106</v>
      </c>
      <c r="C53" s="68" t="s">
        <v>187</v>
      </c>
      <c r="E53" s="14">
        <v>2500000</v>
      </c>
      <c r="G53" s="14">
        <v>1087</v>
      </c>
      <c r="I53" s="14">
        <v>0</v>
      </c>
      <c r="K53" s="41">
        <v>0</v>
      </c>
      <c r="M53" s="59">
        <f t="shared" si="0"/>
        <v>0</v>
      </c>
      <c r="O53" s="7">
        <v>2717500000</v>
      </c>
      <c r="Q53" s="25">
        <v>-137818596</v>
      </c>
      <c r="S53" s="55">
        <f t="shared" si="1"/>
        <v>2579681404</v>
      </c>
    </row>
    <row r="54" spans="1:19" ht="18.75" x14ac:dyDescent="0.2">
      <c r="A54" s="6" t="s">
        <v>40</v>
      </c>
      <c r="C54" s="68" t="s">
        <v>195</v>
      </c>
      <c r="E54" s="14">
        <v>200000</v>
      </c>
      <c r="G54" s="14">
        <v>1100</v>
      </c>
      <c r="I54" s="14">
        <v>0</v>
      </c>
      <c r="K54" s="41">
        <v>0</v>
      </c>
      <c r="M54" s="59">
        <f t="shared" si="0"/>
        <v>0</v>
      </c>
      <c r="O54" s="7">
        <v>220000000</v>
      </c>
      <c r="Q54" s="25">
        <v>-6294079</v>
      </c>
      <c r="S54" s="55">
        <f t="shared" si="1"/>
        <v>213705921</v>
      </c>
    </row>
    <row r="55" spans="1:19" ht="18.75" x14ac:dyDescent="0.2">
      <c r="A55" s="6" t="s">
        <v>63</v>
      </c>
      <c r="C55" s="68" t="s">
        <v>181</v>
      </c>
      <c r="E55" s="14">
        <v>1200000</v>
      </c>
      <c r="G55" s="14">
        <v>1300</v>
      </c>
      <c r="I55" s="14">
        <v>0</v>
      </c>
      <c r="K55" s="41">
        <v>0</v>
      </c>
      <c r="M55" s="59">
        <f t="shared" si="0"/>
        <v>0</v>
      </c>
      <c r="O55" s="7">
        <v>1560000000</v>
      </c>
      <c r="Q55" s="25">
        <v>-38557114</v>
      </c>
      <c r="S55" s="55">
        <f t="shared" si="1"/>
        <v>1521442886</v>
      </c>
    </row>
    <row r="56" spans="1:19" ht="18.75" x14ac:dyDescent="0.2">
      <c r="A56" s="6" t="s">
        <v>42</v>
      </c>
      <c r="C56" s="68" t="s">
        <v>196</v>
      </c>
      <c r="E56" s="14">
        <v>250000</v>
      </c>
      <c r="G56" s="14">
        <v>9250</v>
      </c>
      <c r="I56" s="14">
        <v>0</v>
      </c>
      <c r="K56" s="41">
        <v>0</v>
      </c>
      <c r="M56" s="59">
        <f t="shared" si="0"/>
        <v>0</v>
      </c>
      <c r="O56" s="7">
        <v>2312500000</v>
      </c>
      <c r="Q56" s="41">
        <v>0</v>
      </c>
      <c r="S56" s="55">
        <f t="shared" si="1"/>
        <v>2312500000</v>
      </c>
    </row>
    <row r="57" spans="1:19" ht="18.75" x14ac:dyDescent="0.2">
      <c r="A57" s="6" t="s">
        <v>18</v>
      </c>
      <c r="C57" s="68" t="s">
        <v>197</v>
      </c>
      <c r="E57" s="14">
        <v>2700000</v>
      </c>
      <c r="G57" s="14">
        <v>1000</v>
      </c>
      <c r="I57" s="14">
        <v>0</v>
      </c>
      <c r="K57" s="41">
        <v>0</v>
      </c>
      <c r="M57" s="59">
        <f t="shared" si="0"/>
        <v>0</v>
      </c>
      <c r="O57" s="7">
        <v>2700000000</v>
      </c>
      <c r="Q57" s="25">
        <v>-29268293</v>
      </c>
      <c r="S57" s="55">
        <f t="shared" si="1"/>
        <v>2670731707</v>
      </c>
    </row>
    <row r="58" spans="1:19" ht="18.75" x14ac:dyDescent="0.2">
      <c r="A58" s="6" t="s">
        <v>93</v>
      </c>
      <c r="C58" s="68" t="s">
        <v>198</v>
      </c>
      <c r="E58" s="14">
        <v>350000</v>
      </c>
      <c r="G58" s="14">
        <v>598</v>
      </c>
      <c r="I58" s="14">
        <v>0</v>
      </c>
      <c r="K58" s="41">
        <v>0</v>
      </c>
      <c r="M58" s="59">
        <f t="shared" si="0"/>
        <v>0</v>
      </c>
      <c r="O58" s="7">
        <v>209300000</v>
      </c>
      <c r="Q58" s="41">
        <v>0</v>
      </c>
      <c r="S58" s="55">
        <f t="shared" si="1"/>
        <v>209300000</v>
      </c>
    </row>
    <row r="59" spans="1:19" ht="18.75" x14ac:dyDescent="0.2">
      <c r="A59" s="6" t="s">
        <v>76</v>
      </c>
      <c r="C59" s="68" t="s">
        <v>189</v>
      </c>
      <c r="E59" s="14">
        <v>2960706</v>
      </c>
      <c r="G59" s="14">
        <v>105</v>
      </c>
      <c r="I59" s="14">
        <v>0</v>
      </c>
      <c r="K59" s="41">
        <v>0</v>
      </c>
      <c r="M59" s="59">
        <f t="shared" si="0"/>
        <v>0</v>
      </c>
      <c r="O59" s="7">
        <v>310874130</v>
      </c>
      <c r="Q59" s="41">
        <v>0</v>
      </c>
      <c r="S59" s="55">
        <f t="shared" si="1"/>
        <v>310874130</v>
      </c>
    </row>
    <row r="60" spans="1:19" ht="18.75" x14ac:dyDescent="0.2">
      <c r="A60" s="6" t="s">
        <v>33</v>
      </c>
      <c r="C60" s="68" t="s">
        <v>199</v>
      </c>
      <c r="E60" s="14">
        <v>100000</v>
      </c>
      <c r="G60" s="14">
        <v>4312</v>
      </c>
      <c r="I60" s="14">
        <v>0</v>
      </c>
      <c r="K60" s="41">
        <v>0</v>
      </c>
      <c r="M60" s="59">
        <f t="shared" si="0"/>
        <v>0</v>
      </c>
      <c r="O60" s="7">
        <v>431200000</v>
      </c>
      <c r="Q60" s="25">
        <v>-10094983</v>
      </c>
      <c r="S60" s="55">
        <f t="shared" si="1"/>
        <v>421105017</v>
      </c>
    </row>
    <row r="61" spans="1:19" ht="18.75" x14ac:dyDescent="0.2">
      <c r="A61" s="6" t="s">
        <v>28</v>
      </c>
      <c r="C61" s="68" t="s">
        <v>170</v>
      </c>
      <c r="E61" s="14">
        <v>426720</v>
      </c>
      <c r="G61" s="14">
        <v>116</v>
      </c>
      <c r="I61" s="14">
        <v>0</v>
      </c>
      <c r="K61" s="41">
        <v>0</v>
      </c>
      <c r="M61" s="59">
        <f t="shared" si="0"/>
        <v>0</v>
      </c>
      <c r="O61" s="7">
        <v>49499520</v>
      </c>
      <c r="Q61" s="41">
        <v>0</v>
      </c>
      <c r="S61" s="55">
        <f t="shared" si="1"/>
        <v>49499520</v>
      </c>
    </row>
    <row r="62" spans="1:19" ht="18.75" x14ac:dyDescent="0.2">
      <c r="A62" s="6" t="s">
        <v>59</v>
      </c>
      <c r="C62" s="68" t="s">
        <v>200</v>
      </c>
      <c r="E62" s="14">
        <v>562500</v>
      </c>
      <c r="G62" s="14">
        <v>1550</v>
      </c>
      <c r="I62" s="14">
        <v>0</v>
      </c>
      <c r="K62" s="41">
        <v>0</v>
      </c>
      <c r="M62" s="59">
        <f t="shared" si="0"/>
        <v>0</v>
      </c>
      <c r="O62" s="7">
        <v>871875000</v>
      </c>
      <c r="Q62" s="25">
        <v>-45828602</v>
      </c>
      <c r="S62" s="55">
        <f t="shared" si="1"/>
        <v>826046398</v>
      </c>
    </row>
    <row r="63" spans="1:19" ht="18.75" x14ac:dyDescent="0.2">
      <c r="A63" s="6" t="s">
        <v>23</v>
      </c>
      <c r="C63" s="68" t="s">
        <v>199</v>
      </c>
      <c r="E63" s="14">
        <v>1600000</v>
      </c>
      <c r="G63" s="14">
        <v>158</v>
      </c>
      <c r="I63" s="14">
        <v>0</v>
      </c>
      <c r="K63" s="41">
        <v>0</v>
      </c>
      <c r="M63" s="59">
        <f t="shared" si="0"/>
        <v>0</v>
      </c>
      <c r="O63" s="7">
        <v>252800000</v>
      </c>
      <c r="Q63" s="41">
        <v>0</v>
      </c>
      <c r="S63" s="55">
        <f t="shared" si="1"/>
        <v>252800000</v>
      </c>
    </row>
    <row r="64" spans="1:19" ht="18.75" x14ac:dyDescent="0.2">
      <c r="A64" s="6" t="s">
        <v>86</v>
      </c>
      <c r="C64" s="68" t="s">
        <v>186</v>
      </c>
      <c r="E64" s="14">
        <v>400000</v>
      </c>
      <c r="G64" s="14">
        <v>600</v>
      </c>
      <c r="I64" s="14">
        <v>0</v>
      </c>
      <c r="K64" s="41">
        <v>0</v>
      </c>
      <c r="M64" s="59">
        <f t="shared" si="0"/>
        <v>0</v>
      </c>
      <c r="O64" s="7">
        <v>240000000</v>
      </c>
      <c r="Q64" s="41">
        <v>0</v>
      </c>
      <c r="S64" s="55">
        <f t="shared" si="1"/>
        <v>240000000</v>
      </c>
    </row>
    <row r="65" spans="1:19" ht="18.75" x14ac:dyDescent="0.2">
      <c r="A65" s="6" t="s">
        <v>48</v>
      </c>
      <c r="C65" s="68" t="s">
        <v>201</v>
      </c>
      <c r="E65" s="14">
        <v>670438</v>
      </c>
      <c r="G65" s="14">
        <v>400</v>
      </c>
      <c r="I65" s="14">
        <v>0</v>
      </c>
      <c r="K65" s="41">
        <v>0</v>
      </c>
      <c r="M65" s="59">
        <f t="shared" si="0"/>
        <v>0</v>
      </c>
      <c r="O65" s="7">
        <v>268175200</v>
      </c>
      <c r="Q65" s="41">
        <v>0</v>
      </c>
      <c r="S65" s="55">
        <f t="shared" si="1"/>
        <v>268175200</v>
      </c>
    </row>
    <row r="66" spans="1:19" ht="18.75" x14ac:dyDescent="0.2">
      <c r="A66" s="6" t="s">
        <v>55</v>
      </c>
      <c r="C66" s="68" t="s">
        <v>169</v>
      </c>
      <c r="E66" s="14">
        <v>2000000</v>
      </c>
      <c r="G66" s="14">
        <v>300</v>
      </c>
      <c r="I66" s="14">
        <v>0</v>
      </c>
      <c r="K66" s="41">
        <v>0</v>
      </c>
      <c r="M66" s="59">
        <f t="shared" si="0"/>
        <v>0</v>
      </c>
      <c r="O66" s="7">
        <v>600000000</v>
      </c>
      <c r="Q66" s="25">
        <v>-17165669</v>
      </c>
      <c r="S66" s="55">
        <f t="shared" si="1"/>
        <v>582834331</v>
      </c>
    </row>
    <row r="67" spans="1:19" ht="18.75" x14ac:dyDescent="0.2">
      <c r="A67" s="6" t="s">
        <v>78</v>
      </c>
      <c r="C67" s="68" t="s">
        <v>7</v>
      </c>
      <c r="E67" s="14">
        <v>3750000</v>
      </c>
      <c r="G67" s="14">
        <v>480</v>
      </c>
      <c r="I67" s="14">
        <v>0</v>
      </c>
      <c r="K67" s="41">
        <v>0</v>
      </c>
      <c r="M67" s="59">
        <f t="shared" si="0"/>
        <v>0</v>
      </c>
      <c r="O67" s="7">
        <v>1800000000</v>
      </c>
      <c r="Q67" s="25">
        <v>-105609284</v>
      </c>
      <c r="S67" s="55">
        <f t="shared" si="1"/>
        <v>1694390716</v>
      </c>
    </row>
    <row r="68" spans="1:19" ht="18.75" x14ac:dyDescent="0.2">
      <c r="A68" s="6" t="s">
        <v>105</v>
      </c>
      <c r="C68" s="68" t="s">
        <v>202</v>
      </c>
      <c r="E68" s="14">
        <v>360000</v>
      </c>
      <c r="G68" s="14">
        <v>1000</v>
      </c>
      <c r="I68" s="14">
        <v>0</v>
      </c>
      <c r="K68" s="41">
        <v>0</v>
      </c>
      <c r="M68" s="59">
        <f t="shared" si="0"/>
        <v>0</v>
      </c>
      <c r="O68" s="7">
        <v>360000000</v>
      </c>
      <c r="Q68" s="41">
        <v>0</v>
      </c>
      <c r="S68" s="55">
        <f t="shared" si="1"/>
        <v>360000000</v>
      </c>
    </row>
    <row r="69" spans="1:19" ht="18.75" x14ac:dyDescent="0.2">
      <c r="A69" s="6" t="s">
        <v>46</v>
      </c>
      <c r="C69" s="68" t="s">
        <v>203</v>
      </c>
      <c r="E69" s="14">
        <v>900000</v>
      </c>
      <c r="G69" s="14">
        <v>750</v>
      </c>
      <c r="I69" s="14">
        <v>0</v>
      </c>
      <c r="K69" s="41">
        <v>0</v>
      </c>
      <c r="M69" s="59">
        <f t="shared" si="0"/>
        <v>0</v>
      </c>
      <c r="O69" s="7">
        <v>675000000</v>
      </c>
      <c r="Q69" s="41">
        <v>0</v>
      </c>
      <c r="S69" s="55">
        <f t="shared" si="1"/>
        <v>675000000</v>
      </c>
    </row>
    <row r="70" spans="1:19" ht="18.75" x14ac:dyDescent="0.2">
      <c r="A70" s="6" t="s">
        <v>41</v>
      </c>
      <c r="C70" s="68" t="s">
        <v>168</v>
      </c>
      <c r="E70" s="14">
        <v>100000</v>
      </c>
      <c r="G70" s="14">
        <v>2500</v>
      </c>
      <c r="I70" s="14">
        <v>0</v>
      </c>
      <c r="K70" s="41">
        <v>0</v>
      </c>
      <c r="M70" s="59">
        <f t="shared" si="0"/>
        <v>0</v>
      </c>
      <c r="O70" s="7">
        <v>250000000</v>
      </c>
      <c r="Q70" s="25">
        <v>-5033557</v>
      </c>
      <c r="S70" s="55">
        <f t="shared" si="1"/>
        <v>244966443</v>
      </c>
    </row>
    <row r="71" spans="1:19" ht="18.75" x14ac:dyDescent="0.2">
      <c r="A71" s="6" t="s">
        <v>80</v>
      </c>
      <c r="C71" s="68" t="s">
        <v>200</v>
      </c>
      <c r="E71" s="14">
        <v>1206000</v>
      </c>
      <c r="G71" s="14">
        <v>1300</v>
      </c>
      <c r="I71" s="14">
        <v>0</v>
      </c>
      <c r="K71" s="41">
        <v>0</v>
      </c>
      <c r="M71" s="59">
        <f t="shared" si="0"/>
        <v>0</v>
      </c>
      <c r="O71" s="7">
        <v>1567800000</v>
      </c>
      <c r="Q71" s="25">
        <v>-30534721</v>
      </c>
      <c r="S71" s="55">
        <f t="shared" si="1"/>
        <v>1537265279</v>
      </c>
    </row>
    <row r="72" spans="1:19" ht="18.75" x14ac:dyDescent="0.2">
      <c r="A72" s="6" t="s">
        <v>90</v>
      </c>
      <c r="C72" s="68" t="s">
        <v>204</v>
      </c>
      <c r="E72" s="14">
        <v>1256500</v>
      </c>
      <c r="G72" s="14">
        <v>400</v>
      </c>
      <c r="I72" s="14">
        <v>0</v>
      </c>
      <c r="K72" s="41">
        <v>0</v>
      </c>
      <c r="M72" s="59">
        <f t="shared" si="0"/>
        <v>0</v>
      </c>
      <c r="O72" s="7">
        <v>502600000</v>
      </c>
      <c r="Q72" s="25">
        <v>-7126671</v>
      </c>
      <c r="S72" s="55">
        <f t="shared" si="1"/>
        <v>495473329</v>
      </c>
    </row>
    <row r="73" spans="1:19" ht="18.75" x14ac:dyDescent="0.2">
      <c r="A73" s="6" t="s">
        <v>99</v>
      </c>
      <c r="C73" s="68" t="s">
        <v>194</v>
      </c>
      <c r="E73" s="14">
        <v>1228499</v>
      </c>
      <c r="G73" s="14">
        <v>270</v>
      </c>
      <c r="I73" s="14">
        <v>0</v>
      </c>
      <c r="K73" s="41">
        <v>0</v>
      </c>
      <c r="M73" s="59">
        <f t="shared" ref="M73:M79" si="2">I73+K73</f>
        <v>0</v>
      </c>
      <c r="O73" s="7">
        <v>331694730</v>
      </c>
      <c r="Q73" s="25">
        <v>-13720793</v>
      </c>
      <c r="S73" s="55">
        <f t="shared" ref="S73:S79" si="3">O73+Q73</f>
        <v>317973937</v>
      </c>
    </row>
    <row r="74" spans="1:19" ht="18.75" x14ac:dyDescent="0.2">
      <c r="A74" s="6" t="s">
        <v>85</v>
      </c>
      <c r="C74" s="68" t="s">
        <v>174</v>
      </c>
      <c r="E74" s="14">
        <v>375000</v>
      </c>
      <c r="G74" s="14">
        <v>15</v>
      </c>
      <c r="I74" s="47">
        <v>5625000</v>
      </c>
      <c r="J74" s="72"/>
      <c r="K74" s="25">
        <v>-264360</v>
      </c>
      <c r="L74" s="72"/>
      <c r="M74" s="55">
        <f t="shared" si="2"/>
        <v>5360640</v>
      </c>
      <c r="O74" s="7">
        <v>5625000</v>
      </c>
      <c r="Q74" s="25">
        <v>-264360</v>
      </c>
      <c r="S74" s="55">
        <f t="shared" si="3"/>
        <v>5360640</v>
      </c>
    </row>
    <row r="75" spans="1:19" ht="18.75" x14ac:dyDescent="0.2">
      <c r="A75" s="6" t="s">
        <v>144</v>
      </c>
      <c r="C75" s="68" t="s">
        <v>168</v>
      </c>
      <c r="E75" s="14">
        <v>4580</v>
      </c>
      <c r="G75" s="14">
        <v>6300</v>
      </c>
      <c r="I75" s="14">
        <v>0</v>
      </c>
      <c r="K75" s="41">
        <v>0</v>
      </c>
      <c r="M75" s="59">
        <f t="shared" si="2"/>
        <v>0</v>
      </c>
      <c r="O75" s="7">
        <v>28854000</v>
      </c>
      <c r="Q75" s="41">
        <v>0</v>
      </c>
      <c r="S75" s="55">
        <f t="shared" si="3"/>
        <v>28854000</v>
      </c>
    </row>
    <row r="76" spans="1:19" ht="18.75" x14ac:dyDescent="0.2">
      <c r="A76" s="6" t="s">
        <v>97</v>
      </c>
      <c r="C76" s="68" t="s">
        <v>173</v>
      </c>
      <c r="E76" s="14">
        <v>257500</v>
      </c>
      <c r="G76" s="14">
        <v>2050</v>
      </c>
      <c r="I76" s="14">
        <v>0</v>
      </c>
      <c r="K76" s="41">
        <v>0</v>
      </c>
      <c r="M76" s="59">
        <f>I76+K76</f>
        <v>0</v>
      </c>
      <c r="O76" s="7">
        <v>527875000</v>
      </c>
      <c r="Q76" s="25">
        <v>-23161509</v>
      </c>
      <c r="S76" s="55">
        <f t="shared" si="3"/>
        <v>504713491</v>
      </c>
    </row>
    <row r="77" spans="1:19" ht="18.75" x14ac:dyDescent="0.2">
      <c r="A77" s="6" t="s">
        <v>104</v>
      </c>
      <c r="C77" s="68" t="s">
        <v>169</v>
      </c>
      <c r="E77" s="14">
        <v>1320000</v>
      </c>
      <c r="G77" s="14">
        <v>500</v>
      </c>
      <c r="I77" s="14">
        <v>0</v>
      </c>
      <c r="K77" s="41">
        <v>0</v>
      </c>
      <c r="M77" s="59">
        <f t="shared" si="2"/>
        <v>0</v>
      </c>
      <c r="O77" s="7">
        <v>660000000</v>
      </c>
      <c r="Q77" s="25">
        <v>-38723404</v>
      </c>
      <c r="S77" s="55">
        <f t="shared" si="3"/>
        <v>621276596</v>
      </c>
    </row>
    <row r="78" spans="1:19" ht="18.75" x14ac:dyDescent="0.2">
      <c r="A78" s="6" t="s">
        <v>107</v>
      </c>
      <c r="C78" s="68" t="s">
        <v>190</v>
      </c>
      <c r="E78" s="14">
        <v>438000</v>
      </c>
      <c r="G78" s="14">
        <v>1177</v>
      </c>
      <c r="I78" s="14">
        <v>0</v>
      </c>
      <c r="K78" s="41">
        <v>0</v>
      </c>
      <c r="M78" s="59">
        <f t="shared" si="2"/>
        <v>0</v>
      </c>
      <c r="O78" s="7">
        <v>515526000</v>
      </c>
      <c r="Q78" s="41">
        <v>0</v>
      </c>
      <c r="S78" s="55">
        <f t="shared" si="3"/>
        <v>515526000</v>
      </c>
    </row>
    <row r="79" spans="1:19" ht="18.75" x14ac:dyDescent="0.2">
      <c r="A79" s="42" t="s">
        <v>57</v>
      </c>
      <c r="C79" s="69" t="s">
        <v>7</v>
      </c>
      <c r="E79" s="59">
        <v>435000</v>
      </c>
      <c r="G79" s="59">
        <v>414</v>
      </c>
      <c r="I79" s="63">
        <v>0</v>
      </c>
      <c r="K79" s="29">
        <v>0</v>
      </c>
      <c r="M79" s="59">
        <f t="shared" si="2"/>
        <v>0</v>
      </c>
      <c r="O79" s="8">
        <v>180090000</v>
      </c>
      <c r="Q79" s="31">
        <v>-9797642</v>
      </c>
      <c r="S79" s="55">
        <f t="shared" si="3"/>
        <v>170292358</v>
      </c>
    </row>
    <row r="80" spans="1:19" s="11" customFormat="1" ht="21" x14ac:dyDescent="0.2">
      <c r="A80" s="39"/>
      <c r="C80" s="60"/>
      <c r="D80" s="70"/>
      <c r="E80" s="60"/>
      <c r="F80" s="70"/>
      <c r="G80" s="60"/>
      <c r="H80" s="71"/>
      <c r="I80" s="64">
        <f>SUM(I8:I79)</f>
        <v>6241900957</v>
      </c>
      <c r="J80" s="71"/>
      <c r="K80" s="37">
        <f>SUM(K8:K79)</f>
        <v>-185949272</v>
      </c>
      <c r="L80" s="71"/>
      <c r="M80" s="73">
        <f>SUM(M8:M79)</f>
        <v>6055951685</v>
      </c>
      <c r="O80" s="12">
        <f>SUM(O8:O79)</f>
        <v>85151971446</v>
      </c>
      <c r="Q80" s="35">
        <f>SUM(Q8:Q79)</f>
        <v>-1361877672</v>
      </c>
      <c r="S80" s="56">
        <f>SUM(S8:S79)</f>
        <v>83790093774</v>
      </c>
    </row>
    <row r="84" spans="6:19" x14ac:dyDescent="0.2">
      <c r="F84" s="89"/>
      <c r="G84" s="89"/>
      <c r="H84" s="89"/>
      <c r="I84" s="90">
        <v>6241900517</v>
      </c>
      <c r="J84" s="89"/>
      <c r="K84" s="90">
        <v>185949272</v>
      </c>
      <c r="L84" s="89"/>
      <c r="M84" s="89"/>
      <c r="N84" s="86"/>
      <c r="O84" s="54">
        <v>85151971446</v>
      </c>
      <c r="P84" s="86"/>
      <c r="Q84" s="54">
        <v>1361877672</v>
      </c>
      <c r="R84" s="86"/>
      <c r="S84" s="86"/>
    </row>
    <row r="85" spans="6:19" x14ac:dyDescent="0.2">
      <c r="F85" s="89"/>
      <c r="G85" s="89"/>
      <c r="H85" s="89"/>
      <c r="I85" s="89"/>
      <c r="J85" s="89"/>
      <c r="K85" s="89"/>
      <c r="L85" s="89"/>
      <c r="M85" s="89"/>
      <c r="N85" s="86"/>
      <c r="O85" s="86"/>
      <c r="P85" s="86"/>
      <c r="Q85" s="86"/>
      <c r="R85" s="86"/>
      <c r="S85" s="86"/>
    </row>
    <row r="86" spans="6:19" x14ac:dyDescent="0.2">
      <c r="F86" s="89"/>
      <c r="G86" s="89"/>
      <c r="H86" s="89"/>
      <c r="I86" s="89"/>
      <c r="J86" s="89"/>
      <c r="K86" s="90">
        <f>K84+K80</f>
        <v>0</v>
      </c>
      <c r="L86" s="89"/>
      <c r="M86" s="89"/>
      <c r="N86" s="86"/>
      <c r="O86" s="54">
        <f>O80-O84</f>
        <v>0</v>
      </c>
      <c r="P86" s="86"/>
      <c r="Q86" s="54">
        <f>Q84+Q80</f>
        <v>0</v>
      </c>
      <c r="R86" s="86"/>
      <c r="S86" s="86"/>
    </row>
    <row r="87" spans="6:19" x14ac:dyDescent="0.2">
      <c r="F87" s="89"/>
      <c r="G87" s="89"/>
      <c r="H87" s="89"/>
      <c r="I87" s="89"/>
      <c r="J87" s="89"/>
      <c r="K87" s="89"/>
      <c r="L87" s="89"/>
      <c r="M87" s="89"/>
      <c r="N87" s="86"/>
      <c r="O87" s="86"/>
      <c r="P87" s="86"/>
      <c r="Q87" s="86"/>
      <c r="R87" s="86"/>
      <c r="S87" s="86"/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22"/>
  <sheetViews>
    <sheetView rightToLeft="1" workbookViewId="0">
      <selection activeCell="M8" sqref="M8"/>
    </sheetView>
  </sheetViews>
  <sheetFormatPr defaultRowHeight="12.75" x14ac:dyDescent="0.2"/>
  <cols>
    <col min="1" max="1" width="14.85546875" customWidth="1"/>
    <col min="2" max="2" width="1.28515625" customWidth="1"/>
    <col min="3" max="3" width="15.5703125" bestFit="1" customWidth="1"/>
    <col min="4" max="4" width="1.28515625" customWidth="1"/>
    <col min="5" max="5" width="12.140625" bestFit="1" customWidth="1"/>
    <col min="6" max="6" width="1.28515625" customWidth="1"/>
    <col min="7" max="7" width="15.140625" bestFit="1" customWidth="1"/>
    <col min="8" max="8" width="1.28515625" customWidth="1"/>
    <col min="9" max="9" width="16.5703125" bestFit="1" customWidth="1"/>
    <col min="10" max="10" width="1.28515625" customWidth="1"/>
    <col min="11" max="11" width="13.5703125" bestFit="1" customWidth="1"/>
    <col min="12" max="12" width="1.28515625" customWidth="1"/>
    <col min="13" max="13" width="16.85546875" bestFit="1" customWidth="1"/>
    <col min="14" max="14" width="0.28515625" customWidth="1"/>
  </cols>
  <sheetData>
    <row r="1" spans="1:14" ht="25.5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4" ht="25.5" x14ac:dyDescent="0.2">
      <c r="A2" s="108" t="s">
        <v>121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4" ht="25.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5" spans="1:14" ht="24" x14ac:dyDescent="0.2">
      <c r="A5" s="118" t="s">
        <v>207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</row>
    <row r="6" spans="1:14" ht="21" x14ac:dyDescent="0.2">
      <c r="A6" s="110"/>
      <c r="C6" s="116" t="s">
        <v>135</v>
      </c>
      <c r="D6" s="116"/>
      <c r="E6" s="116"/>
      <c r="F6" s="116"/>
      <c r="G6" s="110"/>
      <c r="I6" s="116" t="s">
        <v>136</v>
      </c>
      <c r="J6" s="116"/>
      <c r="K6" s="116"/>
      <c r="L6" s="116"/>
      <c r="M6" s="110"/>
    </row>
    <row r="7" spans="1:14" ht="21" x14ac:dyDescent="0.2">
      <c r="A7" s="110"/>
      <c r="C7" s="9" t="s">
        <v>205</v>
      </c>
      <c r="D7" s="3"/>
      <c r="E7" s="9" t="s">
        <v>164</v>
      </c>
      <c r="F7" s="3"/>
      <c r="G7" s="57" t="s">
        <v>206</v>
      </c>
      <c r="I7" s="9" t="s">
        <v>205</v>
      </c>
      <c r="J7" s="3"/>
      <c r="K7" s="9" t="s">
        <v>164</v>
      </c>
      <c r="L7" s="3"/>
      <c r="M7" s="57" t="s">
        <v>206</v>
      </c>
    </row>
    <row r="8" spans="1:14" ht="18.75" x14ac:dyDescent="0.2">
      <c r="A8" s="42" t="s">
        <v>220</v>
      </c>
      <c r="C8" s="22">
        <v>7313713</v>
      </c>
      <c r="D8" s="21"/>
      <c r="E8" s="45">
        <v>0</v>
      </c>
      <c r="F8" s="21"/>
      <c r="G8" s="65">
        <f>C8+E8</f>
        <v>7313713</v>
      </c>
      <c r="H8" s="21"/>
      <c r="I8" s="22">
        <v>45023681</v>
      </c>
      <c r="J8" s="21"/>
      <c r="K8" s="45">
        <v>0</v>
      </c>
      <c r="L8" s="21"/>
      <c r="M8" s="65">
        <f>I8+K8</f>
        <v>45023681</v>
      </c>
    </row>
    <row r="9" spans="1:14" ht="18.75" x14ac:dyDescent="0.2">
      <c r="A9" s="42" t="s">
        <v>221</v>
      </c>
      <c r="C9" s="25">
        <v>36853124</v>
      </c>
      <c r="D9" s="21"/>
      <c r="E9" s="41">
        <v>0</v>
      </c>
      <c r="F9" s="21"/>
      <c r="G9" s="65">
        <f t="shared" ref="G9:G11" si="0">C9+E9</f>
        <v>36853124</v>
      </c>
      <c r="H9" s="21"/>
      <c r="I9" s="25">
        <v>49814348</v>
      </c>
      <c r="J9" s="21"/>
      <c r="K9" s="41">
        <v>0</v>
      </c>
      <c r="L9" s="21"/>
      <c r="M9" s="65">
        <f t="shared" ref="M9:M11" si="1">I9+K9</f>
        <v>49814348</v>
      </c>
    </row>
    <row r="10" spans="1:14" ht="18.75" x14ac:dyDescent="0.2">
      <c r="A10" s="42" t="s">
        <v>222</v>
      </c>
      <c r="C10" s="41">
        <v>0</v>
      </c>
      <c r="D10" s="21"/>
      <c r="E10" s="41">
        <v>0</v>
      </c>
      <c r="F10" s="21"/>
      <c r="G10" s="43">
        <f t="shared" si="0"/>
        <v>0</v>
      </c>
      <c r="H10" s="21"/>
      <c r="I10" s="25">
        <v>430000</v>
      </c>
      <c r="J10" s="21"/>
      <c r="K10" s="41">
        <v>0</v>
      </c>
      <c r="L10" s="21"/>
      <c r="M10" s="65">
        <f t="shared" si="1"/>
        <v>430000</v>
      </c>
    </row>
    <row r="11" spans="1:14" ht="18.75" x14ac:dyDescent="0.2">
      <c r="A11" s="42" t="s">
        <v>223</v>
      </c>
      <c r="C11" s="25">
        <v>1683769437</v>
      </c>
      <c r="D11" s="21">
        <v>0</v>
      </c>
      <c r="E11" s="41">
        <v>0</v>
      </c>
      <c r="F11" s="21">
        <v>0</v>
      </c>
      <c r="G11" s="65">
        <f t="shared" si="0"/>
        <v>1683769437</v>
      </c>
      <c r="H11" s="21">
        <v>0</v>
      </c>
      <c r="I11" s="25">
        <v>32132912959</v>
      </c>
      <c r="J11" s="21">
        <v>0</v>
      </c>
      <c r="K11" s="25">
        <v>-146991958</v>
      </c>
      <c r="L11" s="21">
        <v>0</v>
      </c>
      <c r="M11" s="65">
        <f t="shared" si="1"/>
        <v>31985921001</v>
      </c>
      <c r="N11">
        <v>0</v>
      </c>
    </row>
    <row r="12" spans="1:14" s="11" customFormat="1" ht="21.75" thickBot="1" x14ac:dyDescent="0.25">
      <c r="A12" s="39"/>
      <c r="C12" s="35">
        <f>SUM(C8:C11)</f>
        <v>1727936274</v>
      </c>
      <c r="D12" s="33"/>
      <c r="E12" s="37">
        <f>SUM(E8:E11)</f>
        <v>0</v>
      </c>
      <c r="F12" s="33"/>
      <c r="G12" s="66">
        <f>SUM(G8:G11)</f>
        <v>1727936274</v>
      </c>
      <c r="H12" s="33"/>
      <c r="I12" s="35">
        <f>SUM(I8:I11)</f>
        <v>32228180988</v>
      </c>
      <c r="J12" s="33"/>
      <c r="K12" s="35">
        <f>SUM(K8:K11)</f>
        <v>-146991958</v>
      </c>
      <c r="L12" s="33"/>
      <c r="M12" s="66">
        <f>SUM(M8:M11)</f>
        <v>32081189030</v>
      </c>
    </row>
    <row r="13" spans="1:14" ht="13.5" thickTop="1" x14ac:dyDescent="0.2">
      <c r="A13" s="10"/>
    </row>
    <row r="14" spans="1:14" x14ac:dyDescent="0.2">
      <c r="A14" s="10"/>
    </row>
    <row r="15" spans="1:14" x14ac:dyDescent="0.2">
      <c r="A15" s="10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</row>
    <row r="16" spans="1:14" x14ac:dyDescent="0.2">
      <c r="A16" s="10"/>
      <c r="C16" s="54">
        <v>1727936274</v>
      </c>
      <c r="D16" s="86"/>
      <c r="E16" s="86"/>
      <c r="F16" s="86"/>
      <c r="G16" s="86"/>
      <c r="H16" s="86"/>
      <c r="I16" s="54">
        <v>32228180988</v>
      </c>
      <c r="J16" s="86"/>
      <c r="K16" s="54">
        <v>146991958</v>
      </c>
      <c r="L16" s="86"/>
      <c r="M16" s="86"/>
    </row>
    <row r="17" spans="1:17" x14ac:dyDescent="0.2">
      <c r="A17" s="10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</row>
    <row r="18" spans="1:17" x14ac:dyDescent="0.2">
      <c r="A18" s="10"/>
      <c r="C18" s="104">
        <f>C12-C16</f>
        <v>0</v>
      </c>
      <c r="D18" s="86"/>
      <c r="E18" s="86"/>
      <c r="F18" s="86"/>
      <c r="G18" s="86"/>
      <c r="H18" s="86"/>
      <c r="I18" s="104">
        <f>I12-I16</f>
        <v>0</v>
      </c>
      <c r="J18" s="86"/>
      <c r="K18" s="104">
        <f>K12+K16</f>
        <v>0</v>
      </c>
      <c r="L18" s="86"/>
      <c r="M18" s="86"/>
    </row>
    <row r="19" spans="1:17" x14ac:dyDescent="0.2">
      <c r="A19" s="10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</row>
    <row r="20" spans="1:17" x14ac:dyDescent="0.2"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Q20" s="18"/>
    </row>
    <row r="21" spans="1:17" x14ac:dyDescent="0.2"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Q21" s="18"/>
    </row>
    <row r="22" spans="1:17" x14ac:dyDescent="0.2"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Q22" s="18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5ACAF-38D1-4A1C-A56B-42948511424B}">
  <sheetPr>
    <pageSetUpPr fitToPage="1"/>
  </sheetPr>
  <dimension ref="A1:Z80"/>
  <sheetViews>
    <sheetView rightToLeft="1" workbookViewId="0">
      <selection activeCell="A5" sqref="A5:R5"/>
    </sheetView>
  </sheetViews>
  <sheetFormatPr defaultRowHeight="12.75" x14ac:dyDescent="0.2"/>
  <cols>
    <col min="1" max="1" width="27.5703125" bestFit="1" customWidth="1"/>
    <col min="2" max="2" width="1.28515625" customWidth="1"/>
    <col min="3" max="3" width="12.28515625" style="13" bestFit="1" customWidth="1"/>
    <col min="4" max="4" width="1.28515625" customWidth="1"/>
    <col min="5" max="5" width="16.5703125" bestFit="1" customWidth="1"/>
    <col min="6" max="6" width="1.28515625" customWidth="1"/>
    <col min="7" max="7" width="16.42578125" bestFit="1" customWidth="1"/>
    <col min="8" max="8" width="1.28515625" customWidth="1"/>
    <col min="9" max="9" width="15.7109375" customWidth="1"/>
    <col min="10" max="10" width="1.28515625" customWidth="1"/>
    <col min="11" max="11" width="12.5703125" style="13" bestFit="1" customWidth="1"/>
    <col min="12" max="12" width="1.28515625" customWidth="1"/>
    <col min="13" max="13" width="16.85546875" bestFit="1" customWidth="1"/>
    <col min="14" max="14" width="1.28515625" customWidth="1"/>
    <col min="15" max="15" width="16" bestFit="1" customWidth="1"/>
    <col min="16" max="16" width="1.28515625" customWidth="1"/>
    <col min="17" max="17" width="15.28515625" customWidth="1"/>
    <col min="18" max="18" width="1.28515625" customWidth="1"/>
    <col min="19" max="19" width="0.28515625" customWidth="1"/>
    <col min="23" max="23" width="17.28515625" style="17" bestFit="1" customWidth="1"/>
    <col min="24" max="24" width="16.5703125" style="17" bestFit="1" customWidth="1"/>
    <col min="25" max="25" width="14" bestFit="1" customWidth="1"/>
    <col min="26" max="26" width="15" bestFit="1" customWidth="1"/>
  </cols>
  <sheetData>
    <row r="1" spans="1:26" ht="25.5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26" ht="25.5" x14ac:dyDescent="0.2">
      <c r="A2" s="108" t="s">
        <v>121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26" ht="25.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</row>
    <row r="5" spans="1:26" ht="24" x14ac:dyDescent="0.2">
      <c r="A5" s="118" t="s">
        <v>208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</row>
    <row r="6" spans="1:26" ht="21" x14ac:dyDescent="0.2">
      <c r="A6" s="110"/>
      <c r="C6" s="116" t="s">
        <v>135</v>
      </c>
      <c r="D6" s="116"/>
      <c r="E6" s="116"/>
      <c r="F6" s="116"/>
      <c r="G6" s="116"/>
      <c r="H6" s="116"/>
      <c r="I6" s="110"/>
      <c r="K6" s="116" t="s">
        <v>136</v>
      </c>
      <c r="L6" s="116"/>
      <c r="M6" s="116"/>
      <c r="N6" s="116"/>
      <c r="O6" s="116"/>
      <c r="P6" s="116"/>
      <c r="Q6" s="110"/>
      <c r="R6" s="110"/>
    </row>
    <row r="7" spans="1:26" ht="46.5" customHeight="1" x14ac:dyDescent="0.2">
      <c r="A7" s="110"/>
      <c r="C7" s="49" t="s">
        <v>12</v>
      </c>
      <c r="D7" s="3"/>
      <c r="E7" s="49" t="s">
        <v>209</v>
      </c>
      <c r="F7" s="3"/>
      <c r="G7" s="49" t="s">
        <v>210</v>
      </c>
      <c r="H7" s="3"/>
      <c r="I7" s="83" t="s">
        <v>211</v>
      </c>
      <c r="K7" s="49" t="s">
        <v>12</v>
      </c>
      <c r="L7" s="3"/>
      <c r="M7" s="49" t="s">
        <v>209</v>
      </c>
      <c r="N7" s="3"/>
      <c r="O7" s="49" t="s">
        <v>210</v>
      </c>
      <c r="P7" s="3"/>
      <c r="Q7" s="121" t="s">
        <v>211</v>
      </c>
      <c r="R7" s="121"/>
    </row>
    <row r="8" spans="1:26" ht="18.75" x14ac:dyDescent="0.2">
      <c r="A8" s="77" t="s">
        <v>98</v>
      </c>
      <c r="B8" s="62"/>
      <c r="C8" s="58">
        <v>447253</v>
      </c>
      <c r="D8" s="62"/>
      <c r="E8" s="22">
        <v>10122980727</v>
      </c>
      <c r="F8" s="75"/>
      <c r="G8" s="22">
        <v>8405491207</v>
      </c>
      <c r="H8" s="75"/>
      <c r="I8" s="84">
        <f>E8-G8</f>
        <v>1717489520</v>
      </c>
      <c r="J8" s="62"/>
      <c r="K8" s="58">
        <v>447253</v>
      </c>
      <c r="L8" s="62"/>
      <c r="M8" s="22">
        <v>10122980727</v>
      </c>
      <c r="N8" s="21"/>
      <c r="O8" s="22">
        <v>6701315588</v>
      </c>
      <c r="P8" s="21"/>
      <c r="Q8" s="122">
        <f>M8-O8</f>
        <v>3421665139</v>
      </c>
      <c r="R8" s="122"/>
    </row>
    <row r="9" spans="1:26" ht="18.75" x14ac:dyDescent="0.2">
      <c r="A9" s="79" t="s">
        <v>103</v>
      </c>
      <c r="B9" s="62"/>
      <c r="C9" s="14">
        <v>1000000</v>
      </c>
      <c r="D9" s="62"/>
      <c r="E9" s="25">
        <v>2097315826</v>
      </c>
      <c r="F9" s="75"/>
      <c r="G9" s="25">
        <v>1752348820</v>
      </c>
      <c r="H9" s="75"/>
      <c r="I9" s="84">
        <f t="shared" ref="I9:I63" si="0">E9-G9</f>
        <v>344967006</v>
      </c>
      <c r="J9" s="62"/>
      <c r="K9" s="14">
        <v>1000000</v>
      </c>
      <c r="L9" s="62"/>
      <c r="M9" s="25">
        <v>2097315826</v>
      </c>
      <c r="N9" s="21"/>
      <c r="O9" s="25">
        <v>1793730108</v>
      </c>
      <c r="P9" s="21"/>
      <c r="Q9" s="122">
        <f t="shared" ref="Q9:Q63" si="1">M9-O9</f>
        <v>303585718</v>
      </c>
      <c r="R9" s="122"/>
      <c r="Y9" s="94"/>
      <c r="Z9" s="94"/>
    </row>
    <row r="10" spans="1:26" ht="18.75" x14ac:dyDescent="0.2">
      <c r="A10" s="79" t="s">
        <v>80</v>
      </c>
      <c r="B10" s="62"/>
      <c r="C10" s="14">
        <v>206000</v>
      </c>
      <c r="D10" s="62"/>
      <c r="E10" s="25">
        <v>1449250030</v>
      </c>
      <c r="F10" s="75"/>
      <c r="G10" s="25">
        <v>1619870117</v>
      </c>
      <c r="H10" s="75"/>
      <c r="I10" s="84">
        <f t="shared" si="0"/>
        <v>-170620087</v>
      </c>
      <c r="J10" s="62"/>
      <c r="K10" s="14">
        <v>206000</v>
      </c>
      <c r="L10" s="62"/>
      <c r="M10" s="25">
        <v>1449250030</v>
      </c>
      <c r="N10" s="21"/>
      <c r="O10" s="25">
        <v>1619870117</v>
      </c>
      <c r="P10" s="21"/>
      <c r="Q10" s="122">
        <f t="shared" si="1"/>
        <v>-170620087</v>
      </c>
      <c r="R10" s="122"/>
      <c r="Y10" s="94"/>
      <c r="Z10" s="94"/>
    </row>
    <row r="11" spans="1:26" ht="18.75" x14ac:dyDescent="0.2">
      <c r="A11" s="79" t="s">
        <v>21</v>
      </c>
      <c r="B11" s="62"/>
      <c r="C11" s="14">
        <v>1</v>
      </c>
      <c r="D11" s="62"/>
      <c r="E11" s="25">
        <v>1</v>
      </c>
      <c r="F11" s="75"/>
      <c r="G11" s="25">
        <v>7675</v>
      </c>
      <c r="H11" s="75"/>
      <c r="I11" s="84">
        <f t="shared" si="0"/>
        <v>-7674</v>
      </c>
      <c r="J11" s="62"/>
      <c r="K11" s="14">
        <v>469196</v>
      </c>
      <c r="L11" s="62"/>
      <c r="M11" s="25">
        <v>4731884498</v>
      </c>
      <c r="N11" s="21"/>
      <c r="O11" s="25">
        <v>5242861918</v>
      </c>
      <c r="P11" s="21"/>
      <c r="Q11" s="122">
        <f t="shared" si="1"/>
        <v>-510977420</v>
      </c>
      <c r="R11" s="122"/>
      <c r="Y11" s="94"/>
      <c r="Z11" s="94"/>
    </row>
    <row r="12" spans="1:26" ht="18.75" x14ac:dyDescent="0.2">
      <c r="A12" s="79" t="s">
        <v>114</v>
      </c>
      <c r="B12" s="62"/>
      <c r="C12" s="14">
        <v>100000</v>
      </c>
      <c r="D12" s="62"/>
      <c r="E12" s="25">
        <v>1499319976</v>
      </c>
      <c r="F12" s="75"/>
      <c r="G12" s="25">
        <v>1428796194</v>
      </c>
      <c r="H12" s="75"/>
      <c r="I12" s="84">
        <f t="shared" si="0"/>
        <v>70523782</v>
      </c>
      <c r="J12" s="62"/>
      <c r="K12" s="14">
        <v>100000</v>
      </c>
      <c r="L12" s="62"/>
      <c r="M12" s="25">
        <v>1499319976</v>
      </c>
      <c r="N12" s="21"/>
      <c r="O12" s="25">
        <v>1428796194</v>
      </c>
      <c r="P12" s="21"/>
      <c r="Q12" s="122">
        <f t="shared" si="1"/>
        <v>70523782</v>
      </c>
      <c r="R12" s="122"/>
      <c r="Y12" s="94"/>
      <c r="Z12" s="94"/>
    </row>
    <row r="13" spans="1:26" ht="18.75" x14ac:dyDescent="0.2">
      <c r="A13" s="79" t="s">
        <v>48</v>
      </c>
      <c r="B13" s="62"/>
      <c r="C13" s="14">
        <v>279835</v>
      </c>
      <c r="D13" s="62"/>
      <c r="E13" s="25">
        <v>1797441559</v>
      </c>
      <c r="F13" s="75"/>
      <c r="G13" s="25">
        <v>1599390002</v>
      </c>
      <c r="H13" s="75"/>
      <c r="I13" s="84">
        <f t="shared" si="0"/>
        <v>198051557</v>
      </c>
      <c r="J13" s="62"/>
      <c r="K13" s="14">
        <v>670438</v>
      </c>
      <c r="L13" s="62"/>
      <c r="M13" s="25">
        <v>3861198038</v>
      </c>
      <c r="N13" s="21"/>
      <c r="O13" s="25">
        <v>4922890805</v>
      </c>
      <c r="P13" s="21"/>
      <c r="Q13" s="122">
        <f t="shared" si="1"/>
        <v>-1061692767</v>
      </c>
      <c r="R13" s="122"/>
      <c r="Y13" s="94"/>
      <c r="Z13" s="94"/>
    </row>
    <row r="14" spans="1:26" ht="18.75" x14ac:dyDescent="0.2">
      <c r="A14" s="79" t="s">
        <v>34</v>
      </c>
      <c r="B14" s="62"/>
      <c r="C14" s="14">
        <v>1</v>
      </c>
      <c r="D14" s="62"/>
      <c r="E14" s="25">
        <v>1</v>
      </c>
      <c r="F14" s="75"/>
      <c r="G14" s="25">
        <v>8419</v>
      </c>
      <c r="H14" s="75"/>
      <c r="I14" s="84">
        <f t="shared" si="0"/>
        <v>-8418</v>
      </c>
      <c r="J14" s="62"/>
      <c r="K14" s="14">
        <v>50001</v>
      </c>
      <c r="L14" s="62"/>
      <c r="M14" s="25">
        <v>1574849526</v>
      </c>
      <c r="N14" s="21"/>
      <c r="O14" s="25">
        <v>1706712819</v>
      </c>
      <c r="P14" s="21"/>
      <c r="Q14" s="122">
        <f t="shared" si="1"/>
        <v>-131863293</v>
      </c>
      <c r="R14" s="122"/>
      <c r="Y14" s="94"/>
      <c r="Z14" s="94"/>
    </row>
    <row r="15" spans="1:26" ht="18.75" x14ac:dyDescent="0.2">
      <c r="A15" s="79" t="s">
        <v>52</v>
      </c>
      <c r="B15" s="62"/>
      <c r="C15" s="14">
        <v>1</v>
      </c>
      <c r="D15" s="62"/>
      <c r="E15" s="25">
        <v>1</v>
      </c>
      <c r="F15" s="75"/>
      <c r="G15" s="25">
        <v>3813</v>
      </c>
      <c r="H15" s="75"/>
      <c r="I15" s="84">
        <f t="shared" si="0"/>
        <v>-3812</v>
      </c>
      <c r="J15" s="62"/>
      <c r="K15" s="14">
        <v>1</v>
      </c>
      <c r="L15" s="62"/>
      <c r="M15" s="25">
        <v>1</v>
      </c>
      <c r="N15" s="21"/>
      <c r="O15" s="25">
        <v>3813</v>
      </c>
      <c r="P15" s="21"/>
      <c r="Q15" s="122">
        <f t="shared" si="1"/>
        <v>-3812</v>
      </c>
      <c r="R15" s="122"/>
      <c r="Y15" s="94"/>
    </row>
    <row r="16" spans="1:26" ht="18.75" x14ac:dyDescent="0.2">
      <c r="A16" s="79" t="s">
        <v>112</v>
      </c>
      <c r="B16" s="62"/>
      <c r="C16" s="14">
        <v>180000</v>
      </c>
      <c r="D16" s="62"/>
      <c r="E16" s="25">
        <v>12016786671</v>
      </c>
      <c r="F16" s="75"/>
      <c r="G16" s="25">
        <v>11790727002</v>
      </c>
      <c r="H16" s="75"/>
      <c r="I16" s="84">
        <f t="shared" si="0"/>
        <v>226059669</v>
      </c>
      <c r="J16" s="62"/>
      <c r="K16" s="14">
        <v>180000</v>
      </c>
      <c r="L16" s="62"/>
      <c r="M16" s="25">
        <v>12016786671</v>
      </c>
      <c r="N16" s="21"/>
      <c r="O16" s="25">
        <v>11790727002</v>
      </c>
      <c r="P16" s="21"/>
      <c r="Q16" s="122">
        <f t="shared" si="1"/>
        <v>226059669</v>
      </c>
      <c r="R16" s="122"/>
      <c r="Y16" s="94"/>
    </row>
    <row r="17" spans="1:18" ht="18.75" x14ac:dyDescent="0.2">
      <c r="A17" s="79" t="s">
        <v>88</v>
      </c>
      <c r="B17" s="62"/>
      <c r="C17" s="14">
        <v>300000</v>
      </c>
      <c r="D17" s="62"/>
      <c r="E17" s="25">
        <v>6968712243</v>
      </c>
      <c r="F17" s="75"/>
      <c r="G17" s="25">
        <f>6968712243-33</f>
        <v>6968712210</v>
      </c>
      <c r="H17" s="75"/>
      <c r="I17" s="84">
        <f>E17-G17</f>
        <v>33</v>
      </c>
      <c r="J17" s="62"/>
      <c r="K17" s="14">
        <v>300000</v>
      </c>
      <c r="L17" s="62"/>
      <c r="M17" s="25">
        <v>6968712243</v>
      </c>
      <c r="N17" s="21"/>
      <c r="O17" s="25">
        <v>8324153030</v>
      </c>
      <c r="P17" s="21"/>
      <c r="Q17" s="122">
        <f t="shared" si="1"/>
        <v>-1355440787</v>
      </c>
      <c r="R17" s="122"/>
    </row>
    <row r="18" spans="1:18" ht="18.75" x14ac:dyDescent="0.2">
      <c r="A18" s="79" t="s">
        <v>31</v>
      </c>
      <c r="B18" s="62"/>
      <c r="C18" s="14">
        <v>771813</v>
      </c>
      <c r="D18" s="62"/>
      <c r="E18" s="25">
        <v>9059968728</v>
      </c>
      <c r="F18" s="75"/>
      <c r="G18" s="25">
        <v>4364498081</v>
      </c>
      <c r="H18" s="75"/>
      <c r="I18" s="84">
        <f t="shared" si="0"/>
        <v>4695470647</v>
      </c>
      <c r="J18" s="62"/>
      <c r="K18" s="14">
        <v>1771813</v>
      </c>
      <c r="L18" s="62"/>
      <c r="M18" s="25">
        <v>17026480288</v>
      </c>
      <c r="N18" s="21"/>
      <c r="O18" s="25">
        <v>10895992571</v>
      </c>
      <c r="P18" s="21"/>
      <c r="Q18" s="122">
        <f t="shared" si="1"/>
        <v>6130487717</v>
      </c>
      <c r="R18" s="122"/>
    </row>
    <row r="19" spans="1:18" ht="18.75" x14ac:dyDescent="0.2">
      <c r="A19" s="79" t="s">
        <v>18</v>
      </c>
      <c r="B19" s="62"/>
      <c r="C19" s="14">
        <v>300000</v>
      </c>
      <c r="D19" s="62"/>
      <c r="E19" s="25">
        <v>5051646597</v>
      </c>
      <c r="F19" s="75"/>
      <c r="G19" s="25">
        <v>2188947618</v>
      </c>
      <c r="H19" s="75"/>
      <c r="I19" s="84">
        <f t="shared" si="0"/>
        <v>2862698979</v>
      </c>
      <c r="J19" s="62"/>
      <c r="K19" s="14">
        <v>300000</v>
      </c>
      <c r="L19" s="62"/>
      <c r="M19" s="25">
        <v>5051646597</v>
      </c>
      <c r="N19" s="21"/>
      <c r="O19" s="25">
        <v>2188947618</v>
      </c>
      <c r="P19" s="21"/>
      <c r="Q19" s="122">
        <f t="shared" si="1"/>
        <v>2862698979</v>
      </c>
      <c r="R19" s="122"/>
    </row>
    <row r="20" spans="1:18" ht="18.75" x14ac:dyDescent="0.2">
      <c r="A20" s="79" t="s">
        <v>86</v>
      </c>
      <c r="B20" s="62"/>
      <c r="C20" s="14">
        <v>400000</v>
      </c>
      <c r="D20" s="62"/>
      <c r="E20" s="25">
        <v>1440776052</v>
      </c>
      <c r="F20" s="75"/>
      <c r="G20" s="25">
        <v>1141904316</v>
      </c>
      <c r="H20" s="75"/>
      <c r="I20" s="84">
        <f t="shared" si="0"/>
        <v>298871736</v>
      </c>
      <c r="J20" s="62"/>
      <c r="K20" s="14">
        <v>400000</v>
      </c>
      <c r="L20" s="62"/>
      <c r="M20" s="25">
        <v>1440776052</v>
      </c>
      <c r="N20" s="21"/>
      <c r="O20" s="25">
        <v>1183544573</v>
      </c>
      <c r="P20" s="21"/>
      <c r="Q20" s="122">
        <f t="shared" si="1"/>
        <v>257231479</v>
      </c>
      <c r="R20" s="122"/>
    </row>
    <row r="21" spans="1:18" ht="18.75" x14ac:dyDescent="0.2">
      <c r="A21" s="79" t="s">
        <v>81</v>
      </c>
      <c r="B21" s="62"/>
      <c r="C21" s="14">
        <v>7476723</v>
      </c>
      <c r="D21" s="62"/>
      <c r="E21" s="25">
        <v>18494777634</v>
      </c>
      <c r="F21" s="75"/>
      <c r="G21" s="25">
        <v>23125577480</v>
      </c>
      <c r="H21" s="75"/>
      <c r="I21" s="84">
        <f t="shared" si="0"/>
        <v>-4630799846</v>
      </c>
      <c r="J21" s="62"/>
      <c r="K21" s="14">
        <v>7476724</v>
      </c>
      <c r="L21" s="62"/>
      <c r="M21" s="25">
        <v>18494777635</v>
      </c>
      <c r="N21" s="21"/>
      <c r="O21" s="25">
        <v>23125580573</v>
      </c>
      <c r="P21" s="21"/>
      <c r="Q21" s="122">
        <f t="shared" si="1"/>
        <v>-4630802938</v>
      </c>
      <c r="R21" s="122"/>
    </row>
    <row r="22" spans="1:18" ht="18.75" x14ac:dyDescent="0.2">
      <c r="A22" s="79" t="s">
        <v>44</v>
      </c>
      <c r="B22" s="62"/>
      <c r="C22" s="14">
        <v>1</v>
      </c>
      <c r="D22" s="62"/>
      <c r="E22" s="25">
        <v>1</v>
      </c>
      <c r="F22" s="75"/>
      <c r="G22" s="25">
        <v>6400</v>
      </c>
      <c r="H22" s="75"/>
      <c r="I22" s="84">
        <f t="shared" si="0"/>
        <v>-6399</v>
      </c>
      <c r="J22" s="62"/>
      <c r="K22" s="14">
        <v>1000001</v>
      </c>
      <c r="L22" s="62"/>
      <c r="M22" s="25">
        <v>9821517797</v>
      </c>
      <c r="N22" s="21"/>
      <c r="O22" s="25">
        <v>8047316149</v>
      </c>
      <c r="P22" s="21"/>
      <c r="Q22" s="122">
        <f t="shared" si="1"/>
        <v>1774201648</v>
      </c>
      <c r="R22" s="122"/>
    </row>
    <row r="23" spans="1:18" ht="18.75" x14ac:dyDescent="0.2">
      <c r="A23" s="79" t="s">
        <v>30</v>
      </c>
      <c r="B23" s="62"/>
      <c r="C23" s="14">
        <v>1805926</v>
      </c>
      <c r="D23" s="62"/>
      <c r="E23" s="25">
        <v>3125189077</v>
      </c>
      <c r="F23" s="75"/>
      <c r="G23" s="25">
        <v>1491877299</v>
      </c>
      <c r="H23" s="75"/>
      <c r="I23" s="84">
        <f t="shared" si="0"/>
        <v>1633311778</v>
      </c>
      <c r="J23" s="62"/>
      <c r="K23" s="14">
        <v>2476364</v>
      </c>
      <c r="L23" s="62"/>
      <c r="M23" s="25">
        <v>4251466669</v>
      </c>
      <c r="N23" s="21"/>
      <c r="O23" s="25">
        <v>2045726809</v>
      </c>
      <c r="P23" s="21"/>
      <c r="Q23" s="122">
        <f t="shared" si="1"/>
        <v>2205739860</v>
      </c>
      <c r="R23" s="122"/>
    </row>
    <row r="24" spans="1:18" ht="18.75" x14ac:dyDescent="0.2">
      <c r="A24" s="79" t="s">
        <v>101</v>
      </c>
      <c r="B24" s="62"/>
      <c r="C24" s="14">
        <v>1400000</v>
      </c>
      <c r="D24" s="62"/>
      <c r="E24" s="25">
        <v>3152044891</v>
      </c>
      <c r="F24" s="75"/>
      <c r="G24" s="25">
        <v>2306035488</v>
      </c>
      <c r="H24" s="75"/>
      <c r="I24" s="84">
        <f t="shared" si="0"/>
        <v>846009403</v>
      </c>
      <c r="J24" s="62"/>
      <c r="K24" s="14">
        <v>8000000</v>
      </c>
      <c r="L24" s="62"/>
      <c r="M24" s="25">
        <v>13191634634</v>
      </c>
      <c r="N24" s="21"/>
      <c r="O24" s="25">
        <v>13177345514</v>
      </c>
      <c r="P24" s="21"/>
      <c r="Q24" s="122">
        <f t="shared" si="1"/>
        <v>14289120</v>
      </c>
      <c r="R24" s="122"/>
    </row>
    <row r="25" spans="1:18" ht="18.75" x14ac:dyDescent="0.2">
      <c r="A25" s="79" t="s">
        <v>77</v>
      </c>
      <c r="B25" s="62"/>
      <c r="C25" s="14">
        <v>1</v>
      </c>
      <c r="D25" s="62"/>
      <c r="E25" s="25">
        <v>1</v>
      </c>
      <c r="F25" s="75"/>
      <c r="G25" s="25">
        <v>29089</v>
      </c>
      <c r="H25" s="75"/>
      <c r="I25" s="84">
        <f t="shared" si="0"/>
        <v>-29088</v>
      </c>
      <c r="J25" s="62"/>
      <c r="K25" s="14">
        <v>1</v>
      </c>
      <c r="L25" s="62"/>
      <c r="M25" s="25">
        <v>1</v>
      </c>
      <c r="N25" s="21"/>
      <c r="O25" s="25">
        <v>29089</v>
      </c>
      <c r="P25" s="21"/>
      <c r="Q25" s="122">
        <f t="shared" si="1"/>
        <v>-29088</v>
      </c>
      <c r="R25" s="122"/>
    </row>
    <row r="26" spans="1:18" ht="18.75" x14ac:dyDescent="0.2">
      <c r="A26" s="79" t="s">
        <v>35</v>
      </c>
      <c r="B26" s="62"/>
      <c r="C26" s="14">
        <v>1588175</v>
      </c>
      <c r="D26" s="62"/>
      <c r="E26" s="25">
        <v>3464442448</v>
      </c>
      <c r="F26" s="75"/>
      <c r="G26" s="25">
        <v>4403279643</v>
      </c>
      <c r="H26" s="75"/>
      <c r="I26" s="84">
        <f t="shared" si="0"/>
        <v>-938837195</v>
      </c>
      <c r="J26" s="62"/>
      <c r="K26" s="14">
        <v>1588175</v>
      </c>
      <c r="L26" s="62"/>
      <c r="M26" s="25">
        <v>3464442448</v>
      </c>
      <c r="N26" s="21"/>
      <c r="O26" s="25">
        <v>4403279643</v>
      </c>
      <c r="P26" s="21"/>
      <c r="Q26" s="122">
        <f t="shared" si="1"/>
        <v>-938837195</v>
      </c>
      <c r="R26" s="122"/>
    </row>
    <row r="27" spans="1:18" ht="18.75" x14ac:dyDescent="0.2">
      <c r="A27" s="79" t="s">
        <v>92</v>
      </c>
      <c r="B27" s="62"/>
      <c r="C27" s="14">
        <v>1</v>
      </c>
      <c r="D27" s="62"/>
      <c r="E27" s="25">
        <v>1</v>
      </c>
      <c r="F27" s="75"/>
      <c r="G27" s="25">
        <v>10508</v>
      </c>
      <c r="H27" s="75"/>
      <c r="I27" s="84">
        <f t="shared" si="0"/>
        <v>-10507</v>
      </c>
      <c r="J27" s="62"/>
      <c r="K27" s="14">
        <v>300001</v>
      </c>
      <c r="L27" s="62"/>
      <c r="M27" s="25">
        <v>4782352119</v>
      </c>
      <c r="N27" s="21"/>
      <c r="O27" s="25">
        <v>3765351958</v>
      </c>
      <c r="P27" s="21"/>
      <c r="Q27" s="122">
        <f t="shared" si="1"/>
        <v>1017000161</v>
      </c>
      <c r="R27" s="122"/>
    </row>
    <row r="28" spans="1:18" ht="18.75" x14ac:dyDescent="0.2">
      <c r="A28" s="79" t="s">
        <v>73</v>
      </c>
      <c r="B28" s="62"/>
      <c r="C28" s="14">
        <v>600000</v>
      </c>
      <c r="D28" s="62"/>
      <c r="E28" s="25">
        <v>12478787629</v>
      </c>
      <c r="F28" s="75"/>
      <c r="G28" s="25">
        <v>11228527320</v>
      </c>
      <c r="H28" s="75"/>
      <c r="I28" s="84">
        <f t="shared" si="0"/>
        <v>1250260309</v>
      </c>
      <c r="J28" s="62"/>
      <c r="K28" s="14">
        <v>800000</v>
      </c>
      <c r="L28" s="62"/>
      <c r="M28" s="25">
        <v>16985678090</v>
      </c>
      <c r="N28" s="21"/>
      <c r="O28" s="25">
        <v>15749309440</v>
      </c>
      <c r="P28" s="21"/>
      <c r="Q28" s="122">
        <f t="shared" si="1"/>
        <v>1236368650</v>
      </c>
      <c r="R28" s="122"/>
    </row>
    <row r="29" spans="1:18" ht="18.75" x14ac:dyDescent="0.2">
      <c r="A29" s="79" t="s">
        <v>82</v>
      </c>
      <c r="B29" s="62"/>
      <c r="C29" s="14">
        <v>200000</v>
      </c>
      <c r="D29" s="62"/>
      <c r="E29" s="25">
        <v>960517368</v>
      </c>
      <c r="F29" s="75"/>
      <c r="G29" s="25">
        <v>934718340</v>
      </c>
      <c r="H29" s="75"/>
      <c r="I29" s="84">
        <f t="shared" si="0"/>
        <v>25799028</v>
      </c>
      <c r="J29" s="62"/>
      <c r="K29" s="14">
        <v>200000</v>
      </c>
      <c r="L29" s="62"/>
      <c r="M29" s="25">
        <v>960517368</v>
      </c>
      <c r="N29" s="21"/>
      <c r="O29" s="25">
        <v>1229266057</v>
      </c>
      <c r="P29" s="21"/>
      <c r="Q29" s="122">
        <f t="shared" si="1"/>
        <v>-268748689</v>
      </c>
      <c r="R29" s="122"/>
    </row>
    <row r="30" spans="1:18" ht="18.75" x14ac:dyDescent="0.2">
      <c r="A30" s="79" t="s">
        <v>26</v>
      </c>
      <c r="B30" s="62"/>
      <c r="C30" s="14">
        <v>18638802</v>
      </c>
      <c r="D30" s="62"/>
      <c r="E30" s="25">
        <v>22423732470</v>
      </c>
      <c r="F30" s="75"/>
      <c r="G30" s="25">
        <v>19346783402</v>
      </c>
      <c r="H30" s="75"/>
      <c r="I30" s="84">
        <f t="shared" si="0"/>
        <v>3076949068</v>
      </c>
      <c r="J30" s="62"/>
      <c r="K30" s="14">
        <v>36638802</v>
      </c>
      <c r="L30" s="62"/>
      <c r="M30" s="25">
        <v>48607400111</v>
      </c>
      <c r="N30" s="21"/>
      <c r="O30" s="25">
        <v>45727273576</v>
      </c>
      <c r="P30" s="21"/>
      <c r="Q30" s="122">
        <f t="shared" si="1"/>
        <v>2880126535</v>
      </c>
      <c r="R30" s="122"/>
    </row>
    <row r="31" spans="1:18" ht="18.75" x14ac:dyDescent="0.2">
      <c r="A31" s="79" t="s">
        <v>60</v>
      </c>
      <c r="B31" s="62"/>
      <c r="C31" s="14">
        <v>0</v>
      </c>
      <c r="D31" s="91"/>
      <c r="E31" s="80">
        <v>0</v>
      </c>
      <c r="F31" s="96"/>
      <c r="G31" s="80">
        <v>0</v>
      </c>
      <c r="H31" s="96"/>
      <c r="I31" s="81">
        <f t="shared" si="0"/>
        <v>0</v>
      </c>
      <c r="J31" s="62"/>
      <c r="K31" s="14">
        <v>30394</v>
      </c>
      <c r="L31" s="62"/>
      <c r="M31" s="25">
        <v>2277337231</v>
      </c>
      <c r="N31" s="21"/>
      <c r="O31" s="25">
        <v>1157806096</v>
      </c>
      <c r="P31" s="21"/>
      <c r="Q31" s="122">
        <f t="shared" si="1"/>
        <v>1119531135</v>
      </c>
      <c r="R31" s="122"/>
    </row>
    <row r="32" spans="1:18" ht="18.75" x14ac:dyDescent="0.2">
      <c r="A32" s="79" t="s">
        <v>140</v>
      </c>
      <c r="B32" s="62"/>
      <c r="C32" s="14">
        <v>0</v>
      </c>
      <c r="D32" s="91"/>
      <c r="E32" s="80">
        <v>0</v>
      </c>
      <c r="F32" s="96"/>
      <c r="G32" s="80">
        <v>0</v>
      </c>
      <c r="H32" s="96"/>
      <c r="I32" s="81">
        <f t="shared" si="0"/>
        <v>0</v>
      </c>
      <c r="J32" s="62"/>
      <c r="K32" s="14">
        <v>633</v>
      </c>
      <c r="L32" s="62"/>
      <c r="M32" s="25">
        <v>41819351</v>
      </c>
      <c r="N32" s="21"/>
      <c r="O32" s="25">
        <v>37246739</v>
      </c>
      <c r="P32" s="21"/>
      <c r="Q32" s="122">
        <f t="shared" si="1"/>
        <v>4572612</v>
      </c>
      <c r="R32" s="122"/>
    </row>
    <row r="33" spans="1:18" ht="18.75" x14ac:dyDescent="0.2">
      <c r="A33" s="79" t="s">
        <v>141</v>
      </c>
      <c r="B33" s="62"/>
      <c r="C33" s="14">
        <v>0</v>
      </c>
      <c r="D33" s="91"/>
      <c r="E33" s="80">
        <v>0</v>
      </c>
      <c r="F33" s="96"/>
      <c r="G33" s="80">
        <v>0</v>
      </c>
      <c r="H33" s="96"/>
      <c r="I33" s="81">
        <f t="shared" si="0"/>
        <v>0</v>
      </c>
      <c r="J33" s="62"/>
      <c r="K33" s="14">
        <v>15000</v>
      </c>
      <c r="L33" s="62"/>
      <c r="M33" s="25">
        <v>572879203</v>
      </c>
      <c r="N33" s="21"/>
      <c r="O33" s="25">
        <v>472997299</v>
      </c>
      <c r="P33" s="21"/>
      <c r="Q33" s="122">
        <f t="shared" si="1"/>
        <v>99881904</v>
      </c>
      <c r="R33" s="122"/>
    </row>
    <row r="34" spans="1:18" ht="18.75" x14ac:dyDescent="0.2">
      <c r="A34" s="79" t="s">
        <v>142</v>
      </c>
      <c r="C34" s="14">
        <v>0</v>
      </c>
      <c r="D34" s="13"/>
      <c r="E34" s="80">
        <v>0</v>
      </c>
      <c r="F34" s="28"/>
      <c r="G34" s="80">
        <v>0</v>
      </c>
      <c r="H34" s="28"/>
      <c r="I34" s="81">
        <f t="shared" si="0"/>
        <v>0</v>
      </c>
      <c r="K34" s="14">
        <v>1440000</v>
      </c>
      <c r="M34" s="25">
        <v>8020531876</v>
      </c>
      <c r="N34" s="21"/>
      <c r="O34" s="25">
        <v>7687314144</v>
      </c>
      <c r="P34" s="21"/>
      <c r="Q34" s="122">
        <f t="shared" si="1"/>
        <v>333217732</v>
      </c>
      <c r="R34" s="122"/>
    </row>
    <row r="35" spans="1:18" ht="18.75" x14ac:dyDescent="0.2">
      <c r="A35" s="79" t="s">
        <v>106</v>
      </c>
      <c r="C35" s="14">
        <v>0</v>
      </c>
      <c r="D35" s="13"/>
      <c r="E35" s="14">
        <v>0</v>
      </c>
      <c r="F35" s="13"/>
      <c r="G35" s="14">
        <v>0</v>
      </c>
      <c r="H35" s="13"/>
      <c r="I35" s="59">
        <f t="shared" si="0"/>
        <v>0</v>
      </c>
      <c r="K35" s="14">
        <v>982565</v>
      </c>
      <c r="M35" s="25">
        <v>7291329132</v>
      </c>
      <c r="N35" s="21"/>
      <c r="O35" s="25">
        <v>7224525950</v>
      </c>
      <c r="P35" s="21"/>
      <c r="Q35" s="122">
        <f t="shared" si="1"/>
        <v>66803182</v>
      </c>
      <c r="R35" s="122"/>
    </row>
    <row r="36" spans="1:18" ht="18.75" x14ac:dyDescent="0.2">
      <c r="A36" s="79" t="s">
        <v>97</v>
      </c>
      <c r="C36" s="14">
        <v>0</v>
      </c>
      <c r="D36" s="13"/>
      <c r="E36" s="14">
        <v>0</v>
      </c>
      <c r="F36" s="13"/>
      <c r="G36" s="14">
        <v>0</v>
      </c>
      <c r="H36" s="13"/>
      <c r="I36" s="59">
        <f t="shared" si="0"/>
        <v>0</v>
      </c>
      <c r="K36" s="14">
        <v>257500</v>
      </c>
      <c r="M36" s="25">
        <v>5168183150</v>
      </c>
      <c r="N36" s="21"/>
      <c r="O36" s="25">
        <v>5176622893</v>
      </c>
      <c r="P36" s="21"/>
      <c r="Q36" s="122">
        <f t="shared" si="1"/>
        <v>-8439743</v>
      </c>
      <c r="R36" s="122"/>
    </row>
    <row r="37" spans="1:18" ht="18.75" x14ac:dyDescent="0.2">
      <c r="A37" s="79" t="s">
        <v>143</v>
      </c>
      <c r="C37" s="14">
        <v>0</v>
      </c>
      <c r="D37" s="13"/>
      <c r="E37" s="14">
        <v>0</v>
      </c>
      <c r="F37" s="13"/>
      <c r="G37" s="14">
        <v>0</v>
      </c>
      <c r="H37" s="13"/>
      <c r="I37" s="59">
        <f t="shared" si="0"/>
        <v>0</v>
      </c>
      <c r="K37" s="14">
        <v>1750000</v>
      </c>
      <c r="M37" s="25">
        <v>6508800489</v>
      </c>
      <c r="N37" s="21"/>
      <c r="O37" s="25">
        <v>6534346017</v>
      </c>
      <c r="P37" s="21"/>
      <c r="Q37" s="122">
        <f t="shared" si="1"/>
        <v>-25545528</v>
      </c>
      <c r="R37" s="122"/>
    </row>
    <row r="38" spans="1:18" ht="18.75" x14ac:dyDescent="0.2">
      <c r="A38" s="79" t="s">
        <v>144</v>
      </c>
      <c r="C38" s="14">
        <v>0</v>
      </c>
      <c r="D38" s="13"/>
      <c r="E38" s="14">
        <v>0</v>
      </c>
      <c r="F38" s="13"/>
      <c r="G38" s="14">
        <v>0</v>
      </c>
      <c r="H38" s="13"/>
      <c r="I38" s="59">
        <f t="shared" si="0"/>
        <v>0</v>
      </c>
      <c r="K38" s="14">
        <v>693476</v>
      </c>
      <c r="M38" s="25">
        <v>23510004621</v>
      </c>
      <c r="N38" s="21"/>
      <c r="O38" s="25">
        <v>21675636061</v>
      </c>
      <c r="P38" s="21"/>
      <c r="Q38" s="122">
        <f t="shared" si="1"/>
        <v>1834368560</v>
      </c>
      <c r="R38" s="122"/>
    </row>
    <row r="39" spans="1:18" ht="18.75" x14ac:dyDescent="0.2">
      <c r="A39" s="79" t="s">
        <v>76</v>
      </c>
      <c r="C39" s="14">
        <v>0</v>
      </c>
      <c r="D39" s="13"/>
      <c r="E39" s="14">
        <v>0</v>
      </c>
      <c r="F39" s="13"/>
      <c r="G39" s="14">
        <v>0</v>
      </c>
      <c r="H39" s="13"/>
      <c r="I39" s="59">
        <f t="shared" si="0"/>
        <v>0</v>
      </c>
      <c r="K39" s="14">
        <v>2039294</v>
      </c>
      <c r="M39" s="25">
        <v>5126305361</v>
      </c>
      <c r="N39" s="21"/>
      <c r="O39" s="25">
        <v>6017978997</v>
      </c>
      <c r="P39" s="21"/>
      <c r="Q39" s="122">
        <f t="shared" si="1"/>
        <v>-891673636</v>
      </c>
      <c r="R39" s="122"/>
    </row>
    <row r="40" spans="1:18" ht="18.75" x14ac:dyDescent="0.2">
      <c r="A40" s="79" t="s">
        <v>54</v>
      </c>
      <c r="C40" s="14">
        <v>0</v>
      </c>
      <c r="D40" s="13"/>
      <c r="E40" s="14">
        <v>0</v>
      </c>
      <c r="F40" s="13"/>
      <c r="G40" s="14">
        <v>0</v>
      </c>
      <c r="H40" s="13"/>
      <c r="I40" s="59">
        <f t="shared" si="0"/>
        <v>0</v>
      </c>
      <c r="K40" s="14">
        <v>150000</v>
      </c>
      <c r="M40" s="25">
        <v>9628491999</v>
      </c>
      <c r="N40" s="21"/>
      <c r="O40" s="25">
        <v>7211322223</v>
      </c>
      <c r="P40" s="21"/>
      <c r="Q40" s="122">
        <f t="shared" si="1"/>
        <v>2417169776</v>
      </c>
      <c r="R40" s="122"/>
    </row>
    <row r="41" spans="1:18" ht="18.75" x14ac:dyDescent="0.2">
      <c r="A41" s="79" t="s">
        <v>64</v>
      </c>
      <c r="C41" s="14">
        <v>0</v>
      </c>
      <c r="D41" s="13"/>
      <c r="E41" s="14">
        <v>0</v>
      </c>
      <c r="F41" s="13"/>
      <c r="G41" s="14">
        <v>0</v>
      </c>
      <c r="H41" s="13"/>
      <c r="I41" s="59">
        <f t="shared" si="0"/>
        <v>0</v>
      </c>
      <c r="K41" s="14">
        <v>178052</v>
      </c>
      <c r="M41" s="25">
        <v>6339535057</v>
      </c>
      <c r="N41" s="21"/>
      <c r="O41" s="25">
        <v>6777278237</v>
      </c>
      <c r="P41" s="21"/>
      <c r="Q41" s="122">
        <f t="shared" si="1"/>
        <v>-437743180</v>
      </c>
      <c r="R41" s="122"/>
    </row>
    <row r="42" spans="1:18" ht="18.75" x14ac:dyDescent="0.2">
      <c r="A42" s="79" t="s">
        <v>68</v>
      </c>
      <c r="C42" s="14">
        <v>0</v>
      </c>
      <c r="D42" s="13"/>
      <c r="E42" s="14">
        <v>0</v>
      </c>
      <c r="F42" s="13"/>
      <c r="G42" s="14">
        <v>0</v>
      </c>
      <c r="H42" s="13"/>
      <c r="I42" s="59">
        <f t="shared" si="0"/>
        <v>0</v>
      </c>
      <c r="K42" s="14">
        <v>44172</v>
      </c>
      <c r="M42" s="25">
        <v>6173533064</v>
      </c>
      <c r="N42" s="21"/>
      <c r="O42" s="25">
        <v>6070092917</v>
      </c>
      <c r="P42" s="21"/>
      <c r="Q42" s="122">
        <f t="shared" si="1"/>
        <v>103440147</v>
      </c>
      <c r="R42" s="122"/>
    </row>
    <row r="43" spans="1:18" ht="18.75" x14ac:dyDescent="0.2">
      <c r="A43" s="79" t="s">
        <v>145</v>
      </c>
      <c r="C43" s="14">
        <v>0</v>
      </c>
      <c r="D43" s="13"/>
      <c r="E43" s="14">
        <v>0</v>
      </c>
      <c r="F43" s="13"/>
      <c r="G43" s="14">
        <v>0</v>
      </c>
      <c r="H43" s="13"/>
      <c r="I43" s="59">
        <f t="shared" si="0"/>
        <v>0</v>
      </c>
      <c r="K43" s="14">
        <v>200000</v>
      </c>
      <c r="M43" s="25">
        <v>11867549219</v>
      </c>
      <c r="N43" s="21"/>
      <c r="O43" s="25">
        <v>9276646631</v>
      </c>
      <c r="P43" s="21"/>
      <c r="Q43" s="122">
        <f t="shared" si="1"/>
        <v>2590902588</v>
      </c>
      <c r="R43" s="122"/>
    </row>
    <row r="44" spans="1:18" ht="18.75" x14ac:dyDescent="0.2">
      <c r="A44" s="79" t="s">
        <v>27</v>
      </c>
      <c r="C44" s="14">
        <v>0</v>
      </c>
      <c r="D44" s="13"/>
      <c r="E44" s="14">
        <v>0</v>
      </c>
      <c r="F44" s="13"/>
      <c r="G44" s="14">
        <v>0</v>
      </c>
      <c r="H44" s="13"/>
      <c r="I44" s="59">
        <f t="shared" si="0"/>
        <v>0</v>
      </c>
      <c r="K44" s="14">
        <v>1</v>
      </c>
      <c r="M44" s="25">
        <v>1</v>
      </c>
      <c r="N44" s="21"/>
      <c r="O44" s="25">
        <v>2061</v>
      </c>
      <c r="P44" s="21"/>
      <c r="Q44" s="122">
        <f t="shared" si="1"/>
        <v>-2060</v>
      </c>
      <c r="R44" s="122"/>
    </row>
    <row r="45" spans="1:18" ht="18.75" x14ac:dyDescent="0.2">
      <c r="A45" s="79" t="s">
        <v>146</v>
      </c>
      <c r="C45" s="14">
        <v>0</v>
      </c>
      <c r="D45" s="13"/>
      <c r="E45" s="14">
        <v>0</v>
      </c>
      <c r="F45" s="13"/>
      <c r="G45" s="14">
        <v>0</v>
      </c>
      <c r="H45" s="13"/>
      <c r="I45" s="59">
        <f t="shared" si="0"/>
        <v>0</v>
      </c>
      <c r="K45" s="14">
        <v>400000</v>
      </c>
      <c r="M45" s="25">
        <v>2229766828</v>
      </c>
      <c r="N45" s="21"/>
      <c r="O45" s="25">
        <v>2381448000</v>
      </c>
      <c r="P45" s="21"/>
      <c r="Q45" s="122">
        <f t="shared" si="1"/>
        <v>-151681172</v>
      </c>
      <c r="R45" s="122"/>
    </row>
    <row r="46" spans="1:18" ht="18.75" x14ac:dyDescent="0.2">
      <c r="A46" s="79" t="s">
        <v>147</v>
      </c>
      <c r="C46" s="14">
        <v>0</v>
      </c>
      <c r="D46" s="13"/>
      <c r="E46" s="14">
        <v>0</v>
      </c>
      <c r="F46" s="13"/>
      <c r="G46" s="14">
        <v>0</v>
      </c>
      <c r="H46" s="13"/>
      <c r="I46" s="59">
        <f t="shared" si="0"/>
        <v>0</v>
      </c>
      <c r="K46" s="14">
        <v>2500000</v>
      </c>
      <c r="M46" s="25">
        <v>12176410074</v>
      </c>
      <c r="N46" s="21"/>
      <c r="O46" s="25">
        <v>11101997033</v>
      </c>
      <c r="P46" s="21"/>
      <c r="Q46" s="122">
        <f t="shared" si="1"/>
        <v>1074413041</v>
      </c>
      <c r="R46" s="122"/>
    </row>
    <row r="47" spans="1:18" ht="18.75" x14ac:dyDescent="0.2">
      <c r="A47" s="79" t="s">
        <v>148</v>
      </c>
      <c r="C47" s="14">
        <v>0</v>
      </c>
      <c r="D47" s="13"/>
      <c r="E47" s="14">
        <v>0</v>
      </c>
      <c r="F47" s="13"/>
      <c r="G47" s="14">
        <v>0</v>
      </c>
      <c r="H47" s="13"/>
      <c r="I47" s="59">
        <f t="shared" si="0"/>
        <v>0</v>
      </c>
      <c r="K47" s="14">
        <v>50000</v>
      </c>
      <c r="M47" s="25">
        <v>28584333070</v>
      </c>
      <c r="N47" s="21"/>
      <c r="O47" s="25">
        <v>19595347960</v>
      </c>
      <c r="P47" s="21"/>
      <c r="Q47" s="122">
        <f t="shared" si="1"/>
        <v>8988985110</v>
      </c>
      <c r="R47" s="122"/>
    </row>
    <row r="48" spans="1:18" ht="18.75" x14ac:dyDescent="0.2">
      <c r="A48" s="79" t="s">
        <v>99</v>
      </c>
      <c r="C48" s="14">
        <v>0</v>
      </c>
      <c r="D48" s="13"/>
      <c r="E48" s="14">
        <v>0</v>
      </c>
      <c r="F48" s="13"/>
      <c r="G48" s="14">
        <v>0</v>
      </c>
      <c r="H48" s="13"/>
      <c r="I48" s="59">
        <f t="shared" si="0"/>
        <v>0</v>
      </c>
      <c r="K48" s="14">
        <v>1228501</v>
      </c>
      <c r="M48" s="25">
        <v>10236366687</v>
      </c>
      <c r="N48" s="21"/>
      <c r="O48" s="25">
        <v>12567938311</v>
      </c>
      <c r="P48" s="21"/>
      <c r="Q48" s="122">
        <f t="shared" si="1"/>
        <v>-2331571624</v>
      </c>
      <c r="R48" s="122"/>
    </row>
    <row r="49" spans="1:24" ht="18.75" x14ac:dyDescent="0.2">
      <c r="A49" s="79" t="s">
        <v>149</v>
      </c>
      <c r="C49" s="14">
        <v>0</v>
      </c>
      <c r="D49" s="13"/>
      <c r="E49" s="14">
        <v>0</v>
      </c>
      <c r="F49" s="13"/>
      <c r="G49" s="14">
        <v>0</v>
      </c>
      <c r="H49" s="13"/>
      <c r="I49" s="59">
        <f t="shared" si="0"/>
        <v>0</v>
      </c>
      <c r="K49" s="14">
        <v>600000</v>
      </c>
      <c r="M49" s="25">
        <v>10986739326</v>
      </c>
      <c r="N49" s="21"/>
      <c r="O49" s="25">
        <v>11561930040</v>
      </c>
      <c r="P49" s="21"/>
      <c r="Q49" s="122">
        <f t="shared" si="1"/>
        <v>-575190714</v>
      </c>
      <c r="R49" s="122"/>
    </row>
    <row r="50" spans="1:24" ht="18.75" x14ac:dyDescent="0.2">
      <c r="A50" s="79" t="s">
        <v>150</v>
      </c>
      <c r="C50" s="14">
        <v>0</v>
      </c>
      <c r="D50" s="13"/>
      <c r="E50" s="14">
        <v>0</v>
      </c>
      <c r="F50" s="13"/>
      <c r="G50" s="14">
        <v>0</v>
      </c>
      <c r="H50" s="13"/>
      <c r="I50" s="59">
        <f t="shared" si="0"/>
        <v>0</v>
      </c>
      <c r="K50" s="14">
        <v>13404</v>
      </c>
      <c r="M50" s="25">
        <v>846569644</v>
      </c>
      <c r="N50" s="21"/>
      <c r="O50" s="25">
        <v>605167612</v>
      </c>
      <c r="P50" s="21"/>
      <c r="Q50" s="122">
        <f t="shared" si="1"/>
        <v>241402032</v>
      </c>
      <c r="R50" s="122"/>
    </row>
    <row r="51" spans="1:24" ht="18.75" x14ac:dyDescent="0.2">
      <c r="A51" s="79" t="s">
        <v>151</v>
      </c>
      <c r="C51" s="14">
        <v>0</v>
      </c>
      <c r="D51" s="13"/>
      <c r="E51" s="14">
        <v>0</v>
      </c>
      <c r="F51" s="13"/>
      <c r="G51" s="14">
        <v>0</v>
      </c>
      <c r="H51" s="13"/>
      <c r="I51" s="59">
        <f t="shared" si="0"/>
        <v>0</v>
      </c>
      <c r="K51" s="14">
        <v>200000</v>
      </c>
      <c r="M51" s="25">
        <v>1681731441</v>
      </c>
      <c r="N51" s="21"/>
      <c r="O51" s="25">
        <v>1816827168</v>
      </c>
      <c r="P51" s="21"/>
      <c r="Q51" s="122">
        <f t="shared" si="1"/>
        <v>-135095727</v>
      </c>
      <c r="R51" s="122"/>
    </row>
    <row r="52" spans="1:24" ht="18.75" x14ac:dyDescent="0.2">
      <c r="A52" s="79" t="s">
        <v>83</v>
      </c>
      <c r="C52" s="14">
        <v>0</v>
      </c>
      <c r="D52" s="13"/>
      <c r="E52" s="14">
        <v>0</v>
      </c>
      <c r="F52" s="13"/>
      <c r="G52" s="14">
        <v>0</v>
      </c>
      <c r="H52" s="13"/>
      <c r="I52" s="59">
        <f t="shared" si="0"/>
        <v>0</v>
      </c>
      <c r="K52" s="14">
        <v>1</v>
      </c>
      <c r="M52" s="25">
        <v>1</v>
      </c>
      <c r="N52" s="21"/>
      <c r="O52" s="25">
        <v>1145</v>
      </c>
      <c r="P52" s="21"/>
      <c r="Q52" s="122">
        <f t="shared" si="1"/>
        <v>-1144</v>
      </c>
      <c r="R52" s="122"/>
    </row>
    <row r="53" spans="1:24" ht="18.75" x14ac:dyDescent="0.2">
      <c r="A53" s="79" t="s">
        <v>152</v>
      </c>
      <c r="C53" s="14">
        <v>0</v>
      </c>
      <c r="D53" s="13"/>
      <c r="E53" s="14">
        <v>0</v>
      </c>
      <c r="F53" s="13"/>
      <c r="G53" s="14">
        <v>0</v>
      </c>
      <c r="H53" s="13"/>
      <c r="I53" s="59">
        <f t="shared" si="0"/>
        <v>0</v>
      </c>
      <c r="K53" s="14">
        <v>200000</v>
      </c>
      <c r="M53" s="25">
        <v>2929984988</v>
      </c>
      <c r="N53" s="21"/>
      <c r="O53" s="25">
        <v>2820031340</v>
      </c>
      <c r="P53" s="21"/>
      <c r="Q53" s="122">
        <f t="shared" si="1"/>
        <v>109953648</v>
      </c>
      <c r="R53" s="122"/>
    </row>
    <row r="54" spans="1:24" ht="18.75" x14ac:dyDescent="0.2">
      <c r="A54" s="79" t="s">
        <v>153</v>
      </c>
      <c r="C54" s="14">
        <v>0</v>
      </c>
      <c r="D54" s="13"/>
      <c r="E54" s="14">
        <v>0</v>
      </c>
      <c r="F54" s="13"/>
      <c r="G54" s="14">
        <v>0</v>
      </c>
      <c r="H54" s="13"/>
      <c r="I54" s="59">
        <f t="shared" si="0"/>
        <v>0</v>
      </c>
      <c r="K54" s="14">
        <v>4400000</v>
      </c>
      <c r="M54" s="25">
        <v>19655678121</v>
      </c>
      <c r="N54" s="21"/>
      <c r="O54" s="25">
        <v>19226282657</v>
      </c>
      <c r="P54" s="21"/>
      <c r="Q54" s="122">
        <f t="shared" si="1"/>
        <v>429395464</v>
      </c>
      <c r="R54" s="122"/>
    </row>
    <row r="55" spans="1:24" ht="18.75" x14ac:dyDescent="0.2">
      <c r="A55" s="79" t="s">
        <v>32</v>
      </c>
      <c r="C55" s="14">
        <v>0</v>
      </c>
      <c r="D55" s="13"/>
      <c r="E55" s="14">
        <v>0</v>
      </c>
      <c r="F55" s="13"/>
      <c r="G55" s="14">
        <v>0</v>
      </c>
      <c r="H55" s="13"/>
      <c r="I55" s="59">
        <f t="shared" si="0"/>
        <v>0</v>
      </c>
      <c r="K55" s="14">
        <v>800000</v>
      </c>
      <c r="M55" s="25">
        <v>7207849331</v>
      </c>
      <c r="N55" s="21"/>
      <c r="O55" s="25">
        <v>5598875746</v>
      </c>
      <c r="P55" s="21"/>
      <c r="Q55" s="122">
        <f t="shared" si="1"/>
        <v>1608973585</v>
      </c>
      <c r="R55" s="122"/>
    </row>
    <row r="56" spans="1:24" ht="18.75" x14ac:dyDescent="0.2">
      <c r="A56" s="79" t="s">
        <v>90</v>
      </c>
      <c r="C56" s="14">
        <v>0</v>
      </c>
      <c r="D56" s="13"/>
      <c r="E56" s="14">
        <v>0</v>
      </c>
      <c r="F56" s="13"/>
      <c r="G56" s="14">
        <v>0</v>
      </c>
      <c r="H56" s="13"/>
      <c r="I56" s="59">
        <f t="shared" si="0"/>
        <v>0</v>
      </c>
      <c r="K56" s="14">
        <v>1256500</v>
      </c>
      <c r="M56" s="25">
        <v>9644011038</v>
      </c>
      <c r="N56" s="21"/>
      <c r="O56" s="25">
        <v>7911683326</v>
      </c>
      <c r="P56" s="21"/>
      <c r="Q56" s="122">
        <f t="shared" si="1"/>
        <v>1732327712</v>
      </c>
      <c r="R56" s="122"/>
    </row>
    <row r="57" spans="1:24" ht="18.75" x14ac:dyDescent="0.2">
      <c r="A57" s="79" t="s">
        <v>85</v>
      </c>
      <c r="C57" s="14">
        <v>0</v>
      </c>
      <c r="D57" s="13"/>
      <c r="E57" s="14">
        <v>0</v>
      </c>
      <c r="F57" s="13"/>
      <c r="G57" s="14">
        <v>0</v>
      </c>
      <c r="H57" s="13"/>
      <c r="I57" s="59">
        <f>E57-G57</f>
        <v>0</v>
      </c>
      <c r="K57" s="14">
        <v>425000</v>
      </c>
      <c r="M57" s="25">
        <v>5419034725</v>
      </c>
      <c r="N57" s="21"/>
      <c r="O57" s="25">
        <v>3591290645</v>
      </c>
      <c r="P57" s="21"/>
      <c r="Q57" s="122">
        <f>M57-O57</f>
        <v>1827744080</v>
      </c>
      <c r="R57" s="122"/>
    </row>
    <row r="58" spans="1:24" ht="18.75" x14ac:dyDescent="0.2">
      <c r="A58" s="79" t="s">
        <v>154</v>
      </c>
      <c r="C58" s="14">
        <v>0</v>
      </c>
      <c r="D58" s="13"/>
      <c r="E58" s="14">
        <v>0</v>
      </c>
      <c r="F58" s="13"/>
      <c r="G58" s="14">
        <v>0</v>
      </c>
      <c r="H58" s="13"/>
      <c r="I58" s="59">
        <f t="shared" si="0"/>
        <v>0</v>
      </c>
      <c r="K58" s="14">
        <v>245000</v>
      </c>
      <c r="M58" s="25">
        <v>2601632313</v>
      </c>
      <c r="N58" s="21"/>
      <c r="O58" s="25">
        <v>2377578147</v>
      </c>
      <c r="P58" s="21"/>
      <c r="Q58" s="122">
        <f t="shared" si="1"/>
        <v>224054166</v>
      </c>
      <c r="R58" s="122"/>
    </row>
    <row r="59" spans="1:24" ht="18.75" x14ac:dyDescent="0.2">
      <c r="A59" s="79" t="s">
        <v>55</v>
      </c>
      <c r="C59" s="14">
        <v>0</v>
      </c>
      <c r="D59" s="13"/>
      <c r="E59" s="14">
        <v>0</v>
      </c>
      <c r="F59" s="13"/>
      <c r="G59" s="14">
        <v>0</v>
      </c>
      <c r="H59" s="13"/>
      <c r="I59" s="59">
        <f t="shared" si="0"/>
        <v>0</v>
      </c>
      <c r="K59" s="14">
        <v>695000</v>
      </c>
      <c r="M59" s="25">
        <v>13643031152</v>
      </c>
      <c r="N59" s="21"/>
      <c r="O59" s="25">
        <v>6881946579</v>
      </c>
      <c r="P59" s="21"/>
      <c r="Q59" s="122">
        <f t="shared" si="1"/>
        <v>6761084573</v>
      </c>
      <c r="R59" s="122"/>
    </row>
    <row r="60" spans="1:24" ht="18.75" x14ac:dyDescent="0.2">
      <c r="A60" s="79" t="s">
        <v>107</v>
      </c>
      <c r="C60" s="14">
        <v>0</v>
      </c>
      <c r="D60" s="13"/>
      <c r="E60" s="14">
        <v>0</v>
      </c>
      <c r="F60" s="13"/>
      <c r="G60" s="14">
        <v>0</v>
      </c>
      <c r="H60" s="13"/>
      <c r="I60" s="59">
        <f t="shared" si="0"/>
        <v>0</v>
      </c>
      <c r="K60" s="14">
        <v>219000</v>
      </c>
      <c r="M60" s="25">
        <v>5971599949</v>
      </c>
      <c r="N60" s="21"/>
      <c r="O60" s="25">
        <v>5305029504</v>
      </c>
      <c r="P60" s="21"/>
      <c r="Q60" s="122">
        <f t="shared" si="1"/>
        <v>666570445</v>
      </c>
      <c r="R60" s="122"/>
    </row>
    <row r="61" spans="1:24" ht="18.75" x14ac:dyDescent="0.2">
      <c r="A61" s="79" t="s">
        <v>108</v>
      </c>
      <c r="C61" s="14">
        <v>0</v>
      </c>
      <c r="D61" s="13"/>
      <c r="E61" s="14">
        <v>0</v>
      </c>
      <c r="F61" s="13"/>
      <c r="G61" s="14">
        <v>0</v>
      </c>
      <c r="H61" s="13"/>
      <c r="I61" s="59">
        <f t="shared" si="0"/>
        <v>0</v>
      </c>
      <c r="K61" s="14">
        <v>1000000</v>
      </c>
      <c r="M61" s="25">
        <v>7382488831</v>
      </c>
      <c r="N61" s="21"/>
      <c r="O61" s="25">
        <v>6975658100</v>
      </c>
      <c r="P61" s="21"/>
      <c r="Q61" s="122">
        <f t="shared" si="1"/>
        <v>406830731</v>
      </c>
      <c r="R61" s="122"/>
    </row>
    <row r="62" spans="1:24" ht="18.75" x14ac:dyDescent="0.2">
      <c r="A62" s="79" t="s">
        <v>25</v>
      </c>
      <c r="C62" s="14">
        <v>0</v>
      </c>
      <c r="D62" s="13"/>
      <c r="E62" s="14">
        <v>0</v>
      </c>
      <c r="F62" s="13"/>
      <c r="G62" s="14">
        <v>0</v>
      </c>
      <c r="H62" s="13"/>
      <c r="I62" s="59">
        <f t="shared" si="0"/>
        <v>0</v>
      </c>
      <c r="K62" s="14">
        <v>25709479</v>
      </c>
      <c r="M62" s="25">
        <v>15728941589</v>
      </c>
      <c r="N62" s="21"/>
      <c r="O62" s="25">
        <v>17015669533</v>
      </c>
      <c r="P62" s="21"/>
      <c r="Q62" s="122">
        <f t="shared" si="1"/>
        <v>-1286727944</v>
      </c>
      <c r="R62" s="122"/>
    </row>
    <row r="63" spans="1:24" ht="18.75" x14ac:dyDescent="0.2">
      <c r="A63" s="77" t="s">
        <v>67</v>
      </c>
      <c r="C63" s="59">
        <v>0</v>
      </c>
      <c r="D63" s="13"/>
      <c r="E63" s="63">
        <v>0</v>
      </c>
      <c r="F63" s="13"/>
      <c r="G63" s="63">
        <v>0</v>
      </c>
      <c r="H63" s="13"/>
      <c r="I63" s="59">
        <f t="shared" si="0"/>
        <v>0</v>
      </c>
      <c r="K63" s="59">
        <v>360000</v>
      </c>
      <c r="M63" s="31">
        <v>5343770882</v>
      </c>
      <c r="N63" s="21"/>
      <c r="O63" s="31">
        <v>4775993959</v>
      </c>
      <c r="P63" s="21"/>
      <c r="Q63" s="122">
        <f t="shared" si="1"/>
        <v>567776923</v>
      </c>
      <c r="R63" s="122"/>
    </row>
    <row r="64" spans="1:24" s="11" customFormat="1" ht="21.75" thickBot="1" x14ac:dyDescent="0.25">
      <c r="A64" s="76"/>
      <c r="C64" s="60"/>
      <c r="E64" s="12">
        <v>115603689932</v>
      </c>
      <c r="G64" s="12">
        <v>105165221535</v>
      </c>
      <c r="I64" s="85">
        <f>SUM(I8:I63)</f>
        <v>11506139489</v>
      </c>
      <c r="K64" s="60"/>
      <c r="M64" s="12">
        <f>SUM(M8:M63)</f>
        <v>443197227089</v>
      </c>
      <c r="O64" s="12">
        <f>SUM(O8:O63)</f>
        <v>402500538034</v>
      </c>
      <c r="Q64" s="123">
        <f>SUM(Q8:R63)</f>
        <v>40696689055</v>
      </c>
      <c r="R64" s="123"/>
      <c r="W64" s="95"/>
      <c r="X64" s="95"/>
    </row>
    <row r="65" spans="5:17" ht="13.5" thickTop="1" x14ac:dyDescent="0.2"/>
    <row r="67" spans="5:17" x14ac:dyDescent="0.2">
      <c r="E67" s="86"/>
      <c r="F67" s="86"/>
      <c r="G67" s="86"/>
      <c r="H67" s="86"/>
      <c r="I67" s="86"/>
      <c r="J67" s="86"/>
      <c r="K67" s="89"/>
      <c r="L67" s="86"/>
      <c r="M67" s="86"/>
      <c r="N67" s="86"/>
      <c r="O67" s="86"/>
      <c r="P67" s="86"/>
      <c r="Q67" s="54">
        <v>44149288959</v>
      </c>
    </row>
    <row r="68" spans="5:17" x14ac:dyDescent="0.2">
      <c r="E68" s="86"/>
      <c r="F68" s="86"/>
      <c r="G68" s="86"/>
      <c r="H68" s="86"/>
      <c r="I68" s="54">
        <v>11339049092</v>
      </c>
      <c r="J68" s="86"/>
      <c r="K68" s="89"/>
      <c r="L68" s="86"/>
      <c r="M68" s="86"/>
      <c r="N68" s="86"/>
      <c r="O68" s="86"/>
      <c r="P68" s="86"/>
      <c r="Q68" s="54">
        <v>-3812</v>
      </c>
    </row>
    <row r="69" spans="5:17" x14ac:dyDescent="0.2">
      <c r="E69" s="86"/>
      <c r="F69" s="86"/>
      <c r="G69" s="86"/>
      <c r="H69" s="86"/>
      <c r="I69" s="54">
        <v>-3812</v>
      </c>
      <c r="J69" s="86"/>
      <c r="K69" s="89"/>
      <c r="L69" s="86"/>
      <c r="M69" s="86"/>
      <c r="N69" s="86"/>
      <c r="O69" s="86"/>
      <c r="P69" s="86"/>
      <c r="Q69" s="54">
        <f>SUM(Q67:Q68)</f>
        <v>44149285147</v>
      </c>
    </row>
    <row r="70" spans="5:17" x14ac:dyDescent="0.2">
      <c r="E70" s="86"/>
      <c r="F70" s="86"/>
      <c r="G70" s="86"/>
      <c r="H70" s="86"/>
      <c r="I70" s="54">
        <f>SUM(I68:I69)</f>
        <v>11339045280</v>
      </c>
      <c r="J70" s="86"/>
      <c r="K70" s="89"/>
      <c r="L70" s="86"/>
      <c r="M70" s="86"/>
      <c r="N70" s="86"/>
      <c r="O70" s="86"/>
      <c r="P70" s="86"/>
      <c r="Q70" s="54">
        <f>Q69-Q64</f>
        <v>3452596092</v>
      </c>
    </row>
    <row r="71" spans="5:17" x14ac:dyDescent="0.2">
      <c r="E71" s="86"/>
      <c r="F71" s="86"/>
      <c r="G71" s="86"/>
      <c r="H71" s="86"/>
      <c r="I71" s="54">
        <f>I70-I64</f>
        <v>-167094209</v>
      </c>
      <c r="J71" s="86"/>
      <c r="K71" s="89"/>
      <c r="L71" s="86"/>
      <c r="M71" s="86"/>
      <c r="N71" s="86"/>
      <c r="O71" s="86"/>
      <c r="P71" s="86"/>
      <c r="Q71" s="54">
        <v>1219346984</v>
      </c>
    </row>
    <row r="72" spans="5:17" x14ac:dyDescent="0.2">
      <c r="E72" s="86"/>
      <c r="F72" s="86"/>
      <c r="G72" s="86"/>
      <c r="H72" s="86"/>
      <c r="I72" s="54">
        <v>582521337</v>
      </c>
      <c r="J72" s="86"/>
      <c r="K72" s="89"/>
      <c r="L72" s="86"/>
      <c r="M72" s="86"/>
      <c r="N72" s="86"/>
      <c r="O72" s="86"/>
      <c r="P72" s="86"/>
      <c r="Q72" s="54">
        <v>2233249108</v>
      </c>
    </row>
    <row r="73" spans="5:17" x14ac:dyDescent="0.2">
      <c r="E73" s="86"/>
      <c r="F73" s="86"/>
      <c r="G73" s="86"/>
      <c r="H73" s="86"/>
      <c r="I73" s="54">
        <v>318055546</v>
      </c>
      <c r="J73" s="86"/>
      <c r="K73" s="89"/>
      <c r="L73" s="86"/>
      <c r="M73" s="86"/>
      <c r="N73" s="86"/>
      <c r="O73" s="86"/>
      <c r="P73" s="86"/>
      <c r="Q73" s="54">
        <f>Q70-Q71-Q72</f>
        <v>0</v>
      </c>
    </row>
    <row r="74" spans="5:17" x14ac:dyDescent="0.2">
      <c r="E74" s="86"/>
      <c r="F74" s="86"/>
      <c r="G74" s="86"/>
      <c r="H74" s="86"/>
      <c r="I74" s="54">
        <f>I71-I72-I73</f>
        <v>-1067671092</v>
      </c>
      <c r="J74" s="86"/>
      <c r="K74" s="89"/>
      <c r="L74" s="86"/>
      <c r="M74" s="86"/>
      <c r="N74" s="86"/>
      <c r="O74" s="86"/>
      <c r="P74" s="86"/>
      <c r="Q74" s="86"/>
    </row>
    <row r="75" spans="5:17" x14ac:dyDescent="0.2">
      <c r="E75" s="86"/>
      <c r="F75" s="86"/>
      <c r="G75" s="86"/>
      <c r="H75" s="86"/>
      <c r="I75" s="54">
        <f>I74+'درآمد ناشی از تغییر قیمت اوراق'!I106</f>
        <v>0</v>
      </c>
      <c r="J75" s="86"/>
      <c r="K75" s="89"/>
      <c r="L75" s="86"/>
      <c r="M75" s="86"/>
      <c r="N75" s="86"/>
      <c r="O75" s="86"/>
      <c r="P75" s="86"/>
      <c r="Q75" s="86"/>
    </row>
    <row r="76" spans="5:17" x14ac:dyDescent="0.2">
      <c r="E76" s="86"/>
      <c r="F76" s="86"/>
      <c r="G76" s="86"/>
      <c r="H76" s="86"/>
      <c r="I76" s="86"/>
      <c r="J76" s="86"/>
      <c r="K76" s="89"/>
      <c r="L76" s="86"/>
      <c r="M76" s="86"/>
      <c r="N76" s="86"/>
      <c r="O76" s="86"/>
      <c r="P76" s="86"/>
      <c r="Q76" s="86"/>
    </row>
    <row r="77" spans="5:17" x14ac:dyDescent="0.2">
      <c r="E77" s="86"/>
      <c r="F77" s="86"/>
      <c r="G77" s="86"/>
      <c r="H77" s="86"/>
      <c r="I77" s="86"/>
      <c r="J77" s="86"/>
      <c r="K77" s="89"/>
      <c r="L77" s="86"/>
      <c r="M77" s="86"/>
      <c r="N77" s="86"/>
      <c r="O77" s="86"/>
      <c r="P77" s="86"/>
      <c r="Q77" s="86"/>
    </row>
    <row r="78" spans="5:17" x14ac:dyDescent="0.2">
      <c r="E78" s="86"/>
      <c r="F78" s="86"/>
      <c r="G78" s="86"/>
      <c r="H78" s="86"/>
      <c r="I78" s="86"/>
      <c r="J78" s="86"/>
      <c r="K78" s="89"/>
      <c r="L78" s="86"/>
      <c r="M78" s="86"/>
      <c r="N78" s="86"/>
      <c r="O78" s="86"/>
      <c r="P78" s="86"/>
      <c r="Q78" s="86"/>
    </row>
    <row r="79" spans="5:17" x14ac:dyDescent="0.2">
      <c r="E79" s="86"/>
      <c r="F79" s="86"/>
      <c r="G79" s="86"/>
      <c r="H79" s="86"/>
      <c r="I79" s="86"/>
      <c r="J79" s="86"/>
      <c r="K79" s="89"/>
      <c r="L79" s="86"/>
      <c r="M79" s="86"/>
      <c r="N79" s="86"/>
      <c r="O79" s="86"/>
      <c r="P79" s="86"/>
      <c r="Q79" s="86"/>
    </row>
    <row r="80" spans="5:17" x14ac:dyDescent="0.2">
      <c r="E80" s="86"/>
      <c r="F80" s="86"/>
      <c r="G80" s="86"/>
      <c r="H80" s="86"/>
      <c r="I80" s="86"/>
      <c r="J80" s="86"/>
      <c r="K80" s="89"/>
      <c r="L80" s="86"/>
      <c r="M80" s="86"/>
      <c r="N80" s="86"/>
      <c r="O80" s="86"/>
      <c r="P80" s="86"/>
      <c r="Q80" s="86"/>
    </row>
  </sheetData>
  <mergeCells count="65">
    <mergeCell ref="Q62:R62"/>
    <mergeCell ref="Q63:R63"/>
    <mergeCell ref="Q64:R64"/>
    <mergeCell ref="Q56:R56"/>
    <mergeCell ref="Q57:R57"/>
    <mergeCell ref="Q58:R58"/>
    <mergeCell ref="Q59:R59"/>
    <mergeCell ref="Q60:R60"/>
    <mergeCell ref="Q61:R61"/>
    <mergeCell ref="Q55:R55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43:R43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31:R31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19:R19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C114"/>
  <sheetViews>
    <sheetView rightToLeft="1" topLeftCell="B1" workbookViewId="0">
      <selection activeCell="E17" sqref="E17"/>
    </sheetView>
  </sheetViews>
  <sheetFormatPr defaultRowHeight="12.75" x14ac:dyDescent="0.2"/>
  <cols>
    <col min="1" max="1" width="27.5703125" bestFit="1" customWidth="1"/>
    <col min="2" max="2" width="1.28515625" customWidth="1"/>
    <col min="3" max="3" width="13" style="13" bestFit="1" customWidth="1"/>
    <col min="4" max="4" width="1.28515625" customWidth="1"/>
    <col min="5" max="5" width="18" bestFit="1" customWidth="1"/>
    <col min="6" max="6" width="1.28515625" customWidth="1"/>
    <col min="7" max="7" width="20.28515625" bestFit="1" customWidth="1"/>
    <col min="8" max="8" width="1.28515625" customWidth="1"/>
    <col min="9" max="9" width="18" bestFit="1" customWidth="1"/>
    <col min="10" max="10" width="1.28515625" customWidth="1"/>
    <col min="11" max="11" width="13" style="13" bestFit="1" customWidth="1"/>
    <col min="12" max="12" width="1.28515625" customWidth="1"/>
    <col min="13" max="13" width="18" bestFit="1" customWidth="1"/>
    <col min="14" max="14" width="1.28515625" customWidth="1"/>
    <col min="15" max="15" width="18.8554687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  <col min="28" max="28" width="24.5703125" bestFit="1" customWidth="1"/>
    <col min="29" max="29" width="17.7109375" bestFit="1" customWidth="1"/>
  </cols>
  <sheetData>
    <row r="1" spans="1:29" ht="25.5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29" ht="25.5" x14ac:dyDescent="0.2">
      <c r="A2" s="108" t="s">
        <v>121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</row>
    <row r="3" spans="1:29" ht="25.5" x14ac:dyDescent="0.2">
      <c r="A3" s="108" t="s">
        <v>2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</row>
    <row r="5" spans="1:29" ht="24" x14ac:dyDescent="0.2">
      <c r="A5" s="118" t="s">
        <v>212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</row>
    <row r="6" spans="1:29" ht="21" x14ac:dyDescent="0.2">
      <c r="A6" s="61"/>
      <c r="C6" s="116" t="s">
        <v>135</v>
      </c>
      <c r="D6" s="116"/>
      <c r="E6" s="116"/>
      <c r="F6" s="116"/>
      <c r="G6" s="116"/>
      <c r="H6" s="116"/>
      <c r="I6" s="110"/>
      <c r="K6" s="116" t="s">
        <v>136</v>
      </c>
      <c r="L6" s="116"/>
      <c r="M6" s="116"/>
      <c r="N6" s="116"/>
      <c r="O6" s="116"/>
      <c r="P6" s="116"/>
      <c r="Q6" s="110"/>
      <c r="R6" s="110"/>
    </row>
    <row r="7" spans="1:29" ht="42" x14ac:dyDescent="0.2">
      <c r="A7" s="61"/>
      <c r="C7" s="49" t="s">
        <v>12</v>
      </c>
      <c r="D7" s="3"/>
      <c r="E7" s="9" t="s">
        <v>14</v>
      </c>
      <c r="F7" s="3"/>
      <c r="G7" s="9" t="s">
        <v>210</v>
      </c>
      <c r="H7" s="3"/>
      <c r="I7" s="57" t="s">
        <v>213</v>
      </c>
      <c r="K7" s="49" t="s">
        <v>12</v>
      </c>
      <c r="L7" s="3"/>
      <c r="M7" s="9" t="s">
        <v>14</v>
      </c>
      <c r="N7" s="3"/>
      <c r="O7" s="9" t="s">
        <v>210</v>
      </c>
      <c r="P7" s="3"/>
      <c r="Q7" s="121" t="s">
        <v>213</v>
      </c>
      <c r="R7" s="121"/>
    </row>
    <row r="8" spans="1:29" ht="18.75" x14ac:dyDescent="0.2">
      <c r="A8" s="42" t="s">
        <v>81</v>
      </c>
      <c r="C8" s="45">
        <v>5000000</v>
      </c>
      <c r="D8" s="21"/>
      <c r="E8" s="22">
        <v>12567099550</v>
      </c>
      <c r="F8" s="21"/>
      <c r="G8" s="22">
        <v>1053105319</v>
      </c>
      <c r="H8" s="21"/>
      <c r="I8" s="65">
        <f>E8-G8</f>
        <v>11513994231</v>
      </c>
      <c r="J8" s="21"/>
      <c r="K8" s="45">
        <v>5000000</v>
      </c>
      <c r="L8" s="21"/>
      <c r="M8" s="22">
        <v>12567099550</v>
      </c>
      <c r="N8" s="21"/>
      <c r="O8" s="22">
        <v>15465049023</v>
      </c>
      <c r="P8" s="21"/>
      <c r="Q8" s="122">
        <f>M8-O8</f>
        <v>-2897949473</v>
      </c>
      <c r="R8" s="122"/>
      <c r="AB8" s="72"/>
      <c r="AC8" s="17"/>
    </row>
    <row r="9" spans="1:29" ht="18.75" x14ac:dyDescent="0.2">
      <c r="A9" s="6" t="s">
        <v>41</v>
      </c>
      <c r="C9" s="41">
        <v>100000</v>
      </c>
      <c r="D9" s="21"/>
      <c r="E9" s="25">
        <v>5533889790</v>
      </c>
      <c r="F9" s="21"/>
      <c r="G9" s="25">
        <v>3674375810</v>
      </c>
      <c r="H9" s="21"/>
      <c r="I9" s="65">
        <f t="shared" ref="I9:I72" si="0">E9-G9</f>
        <v>1859513980</v>
      </c>
      <c r="J9" s="21"/>
      <c r="K9" s="41">
        <v>100000</v>
      </c>
      <c r="L9" s="21"/>
      <c r="M9" s="25">
        <v>5533889790</v>
      </c>
      <c r="N9" s="21"/>
      <c r="O9" s="25">
        <v>4127843200</v>
      </c>
      <c r="P9" s="21"/>
      <c r="Q9" s="122">
        <f t="shared" ref="Q9:Q72" si="1">M9-O9</f>
        <v>1406046590</v>
      </c>
      <c r="R9" s="122"/>
      <c r="AB9" s="72"/>
      <c r="AC9" s="17"/>
    </row>
    <row r="10" spans="1:29" ht="18.75" x14ac:dyDescent="0.2">
      <c r="A10" s="6" t="s">
        <v>56</v>
      </c>
      <c r="C10" s="41">
        <v>700000</v>
      </c>
      <c r="D10" s="21"/>
      <c r="E10" s="25">
        <v>6668054400</v>
      </c>
      <c r="F10" s="21"/>
      <c r="G10" s="25">
        <v>4987149020</v>
      </c>
      <c r="H10" s="21"/>
      <c r="I10" s="65">
        <f t="shared" si="0"/>
        <v>1680905380</v>
      </c>
      <c r="J10" s="21"/>
      <c r="K10" s="41">
        <v>700000</v>
      </c>
      <c r="L10" s="21"/>
      <c r="M10" s="25">
        <v>6668054400</v>
      </c>
      <c r="N10" s="21"/>
      <c r="O10" s="25">
        <v>4794643590</v>
      </c>
      <c r="P10" s="21"/>
      <c r="Q10" s="122">
        <f t="shared" si="1"/>
        <v>1873410810</v>
      </c>
      <c r="R10" s="122"/>
      <c r="AB10" s="72"/>
      <c r="AC10" s="17"/>
    </row>
    <row r="11" spans="1:29" ht="18.75" x14ac:dyDescent="0.2">
      <c r="A11" s="6" t="s">
        <v>80</v>
      </c>
      <c r="C11" s="41">
        <v>1424606</v>
      </c>
      <c r="D11" s="21"/>
      <c r="E11" s="25">
        <v>9909292507</v>
      </c>
      <c r="F11" s="21"/>
      <c r="G11" s="25">
        <v>8832419027</v>
      </c>
      <c r="H11" s="21"/>
      <c r="I11" s="65">
        <f t="shared" si="0"/>
        <v>1076873480</v>
      </c>
      <c r="J11" s="21"/>
      <c r="K11" s="41">
        <v>1424606</v>
      </c>
      <c r="L11" s="21"/>
      <c r="M11" s="25">
        <v>9909292507</v>
      </c>
      <c r="N11" s="21"/>
      <c r="O11" s="25">
        <v>11202314042</v>
      </c>
      <c r="P11" s="21"/>
      <c r="Q11" s="122">
        <f t="shared" si="1"/>
        <v>-1293021535</v>
      </c>
      <c r="R11" s="122"/>
      <c r="AB11" s="72"/>
      <c r="AC11" s="17"/>
    </row>
    <row r="12" spans="1:29" ht="18.75" x14ac:dyDescent="0.2">
      <c r="A12" s="6" t="s">
        <v>69</v>
      </c>
      <c r="C12" s="41">
        <v>100000</v>
      </c>
      <c r="D12" s="21"/>
      <c r="E12" s="25">
        <v>2502504940</v>
      </c>
      <c r="F12" s="21"/>
      <c r="G12" s="25">
        <v>1862490790</v>
      </c>
      <c r="H12" s="21"/>
      <c r="I12" s="65">
        <f t="shared" si="0"/>
        <v>640014150</v>
      </c>
      <c r="J12" s="21"/>
      <c r="K12" s="41">
        <v>100000</v>
      </c>
      <c r="L12" s="21"/>
      <c r="M12" s="25">
        <v>2502504940</v>
      </c>
      <c r="N12" s="21"/>
      <c r="O12" s="25">
        <v>1639355635</v>
      </c>
      <c r="P12" s="21"/>
      <c r="Q12" s="122">
        <f t="shared" si="1"/>
        <v>863149305</v>
      </c>
      <c r="R12" s="122"/>
      <c r="AB12" s="72"/>
      <c r="AC12" s="17"/>
    </row>
    <row r="13" spans="1:29" ht="18.75" x14ac:dyDescent="0.2">
      <c r="A13" s="6" t="s">
        <v>34</v>
      </c>
      <c r="C13" s="41">
        <v>213759</v>
      </c>
      <c r="D13" s="21"/>
      <c r="E13" s="25">
        <v>2666180501</v>
      </c>
      <c r="F13" s="21"/>
      <c r="G13" s="25">
        <v>2293087225</v>
      </c>
      <c r="H13" s="21"/>
      <c r="I13" s="65">
        <f t="shared" si="0"/>
        <v>373093276</v>
      </c>
      <c r="J13" s="21"/>
      <c r="K13" s="41">
        <v>213759</v>
      </c>
      <c r="L13" s="21"/>
      <c r="M13" s="25">
        <v>2666180501</v>
      </c>
      <c r="N13" s="21"/>
      <c r="O13" s="25">
        <v>1799737555</v>
      </c>
      <c r="P13" s="21"/>
      <c r="Q13" s="122">
        <f t="shared" si="1"/>
        <v>866442946</v>
      </c>
      <c r="R13" s="122"/>
      <c r="AB13" s="72"/>
      <c r="AC13" s="17"/>
    </row>
    <row r="14" spans="1:29" ht="18.75" x14ac:dyDescent="0.2">
      <c r="A14" s="6" t="s">
        <v>84</v>
      </c>
      <c r="C14" s="41">
        <v>3280000</v>
      </c>
      <c r="D14" s="21"/>
      <c r="E14" s="25">
        <v>82667998240</v>
      </c>
      <c r="F14" s="21"/>
      <c r="G14" s="25">
        <v>59006724728</v>
      </c>
      <c r="H14" s="21"/>
      <c r="I14" s="65">
        <f t="shared" si="0"/>
        <v>23661273512</v>
      </c>
      <c r="J14" s="21"/>
      <c r="K14" s="41">
        <v>3280000</v>
      </c>
      <c r="L14" s="21"/>
      <c r="M14" s="25">
        <v>82667998240</v>
      </c>
      <c r="N14" s="21"/>
      <c r="O14" s="25">
        <v>32155898528</v>
      </c>
      <c r="P14" s="21"/>
      <c r="Q14" s="122">
        <f t="shared" si="1"/>
        <v>50512099712</v>
      </c>
      <c r="R14" s="122"/>
      <c r="AB14" s="72"/>
      <c r="AC14" s="17"/>
    </row>
    <row r="15" spans="1:29" ht="18.75" x14ac:dyDescent="0.2">
      <c r="A15" s="6" t="s">
        <v>30</v>
      </c>
      <c r="C15" s="41">
        <v>58000000</v>
      </c>
      <c r="D15" s="21"/>
      <c r="E15" s="25">
        <v>101521128240</v>
      </c>
      <c r="F15" s="21"/>
      <c r="G15" s="25">
        <v>105742055229</v>
      </c>
      <c r="H15" s="21"/>
      <c r="I15" s="65">
        <f t="shared" si="0"/>
        <v>-4220926989</v>
      </c>
      <c r="J15" s="21"/>
      <c r="K15" s="41">
        <v>58000000</v>
      </c>
      <c r="L15" s="21"/>
      <c r="M15" s="25">
        <v>101521128240</v>
      </c>
      <c r="N15" s="21"/>
      <c r="O15" s="25">
        <v>47913858670</v>
      </c>
      <c r="P15" s="21"/>
      <c r="Q15" s="122">
        <f t="shared" si="1"/>
        <v>53607269570</v>
      </c>
      <c r="R15" s="122"/>
      <c r="AB15" s="72"/>
      <c r="AC15" s="17"/>
    </row>
    <row r="16" spans="1:29" ht="18.75" x14ac:dyDescent="0.2">
      <c r="A16" s="6" t="s">
        <v>96</v>
      </c>
      <c r="C16" s="41">
        <v>780000</v>
      </c>
      <c r="D16" s="21"/>
      <c r="E16" s="25">
        <v>11803051650</v>
      </c>
      <c r="F16" s="21"/>
      <c r="G16" s="25">
        <v>8317207140</v>
      </c>
      <c r="H16" s="21"/>
      <c r="I16" s="65">
        <f t="shared" si="0"/>
        <v>3485844510</v>
      </c>
      <c r="J16" s="21"/>
      <c r="K16" s="41">
        <v>780000</v>
      </c>
      <c r="L16" s="21"/>
      <c r="M16" s="25">
        <v>11803051650</v>
      </c>
      <c r="N16" s="21"/>
      <c r="O16" s="25">
        <v>10064741192</v>
      </c>
      <c r="P16" s="21"/>
      <c r="Q16" s="122">
        <f t="shared" si="1"/>
        <v>1738310458</v>
      </c>
      <c r="R16" s="122"/>
      <c r="AB16" s="72"/>
      <c r="AC16" s="17"/>
    </row>
    <row r="17" spans="1:29" ht="18.75" x14ac:dyDescent="0.2">
      <c r="A17" s="6" t="s">
        <v>49</v>
      </c>
      <c r="C17" s="41">
        <v>250000</v>
      </c>
      <c r="D17" s="21"/>
      <c r="E17" s="25">
        <v>3792952075</v>
      </c>
      <c r="F17" s="21"/>
      <c r="G17" s="25">
        <v>3331546525</v>
      </c>
      <c r="H17" s="21"/>
      <c r="I17" s="65">
        <f t="shared" si="0"/>
        <v>461405550</v>
      </c>
      <c r="J17" s="21"/>
      <c r="K17" s="41">
        <v>250000</v>
      </c>
      <c r="L17" s="21"/>
      <c r="M17" s="25">
        <v>3792952075</v>
      </c>
      <c r="N17" s="21"/>
      <c r="O17" s="25">
        <v>2108560241</v>
      </c>
      <c r="P17" s="21"/>
      <c r="Q17" s="122">
        <f t="shared" si="1"/>
        <v>1684391834</v>
      </c>
      <c r="R17" s="122"/>
      <c r="AB17" s="72"/>
      <c r="AC17" s="17"/>
    </row>
    <row r="18" spans="1:29" ht="18.75" x14ac:dyDescent="0.2">
      <c r="A18" s="6" t="s">
        <v>53</v>
      </c>
      <c r="C18" s="41">
        <v>230000</v>
      </c>
      <c r="D18" s="21"/>
      <c r="E18" s="25">
        <v>8706673115</v>
      </c>
      <c r="F18" s="21"/>
      <c r="G18" s="25">
        <v>6111930326</v>
      </c>
      <c r="H18" s="21"/>
      <c r="I18" s="65">
        <f t="shared" si="0"/>
        <v>2594742789</v>
      </c>
      <c r="J18" s="21"/>
      <c r="K18" s="41">
        <v>230000</v>
      </c>
      <c r="L18" s="21"/>
      <c r="M18" s="25">
        <v>8706673115</v>
      </c>
      <c r="N18" s="21"/>
      <c r="O18" s="25">
        <v>5401050111</v>
      </c>
      <c r="P18" s="21"/>
      <c r="Q18" s="122">
        <f t="shared" si="1"/>
        <v>3305623004</v>
      </c>
      <c r="R18" s="122"/>
      <c r="AB18" s="72"/>
      <c r="AC18" s="17"/>
    </row>
    <row r="19" spans="1:29" ht="18.75" x14ac:dyDescent="0.2">
      <c r="A19" s="6" t="s">
        <v>89</v>
      </c>
      <c r="C19" s="41">
        <v>400000</v>
      </c>
      <c r="D19" s="21"/>
      <c r="E19" s="25">
        <v>8148521240</v>
      </c>
      <c r="F19" s="21"/>
      <c r="G19" s="25">
        <v>8386666040</v>
      </c>
      <c r="H19" s="21"/>
      <c r="I19" s="65">
        <f t="shared" si="0"/>
        <v>-238144800</v>
      </c>
      <c r="J19" s="21"/>
      <c r="K19" s="41">
        <v>400000</v>
      </c>
      <c r="L19" s="21"/>
      <c r="M19" s="25">
        <v>8148521240</v>
      </c>
      <c r="N19" s="21"/>
      <c r="O19" s="25">
        <v>3890336304</v>
      </c>
      <c r="P19" s="21"/>
      <c r="Q19" s="122">
        <f t="shared" si="1"/>
        <v>4258184936</v>
      </c>
      <c r="R19" s="122"/>
      <c r="AB19" s="72"/>
      <c r="AC19" s="17"/>
    </row>
    <row r="20" spans="1:29" ht="18.75" x14ac:dyDescent="0.2">
      <c r="A20" s="6" t="s">
        <v>93</v>
      </c>
      <c r="C20" s="41">
        <v>350000</v>
      </c>
      <c r="D20" s="21"/>
      <c r="E20" s="25">
        <v>3073556325</v>
      </c>
      <c r="F20" s="21"/>
      <c r="G20" s="25">
        <v>2354656710</v>
      </c>
      <c r="H20" s="21"/>
      <c r="I20" s="65">
        <f t="shared" si="0"/>
        <v>718899615</v>
      </c>
      <c r="J20" s="21"/>
      <c r="K20" s="41">
        <v>350000</v>
      </c>
      <c r="L20" s="21"/>
      <c r="M20" s="25">
        <v>3073556325</v>
      </c>
      <c r="N20" s="21"/>
      <c r="O20" s="25">
        <v>2097658780</v>
      </c>
      <c r="P20" s="21"/>
      <c r="Q20" s="122">
        <f t="shared" si="1"/>
        <v>975897545</v>
      </c>
      <c r="R20" s="122"/>
      <c r="AB20" s="72"/>
      <c r="AC20" s="17"/>
    </row>
    <row r="21" spans="1:29" ht="18.75" x14ac:dyDescent="0.2">
      <c r="A21" s="6" t="s">
        <v>44</v>
      </c>
      <c r="C21" s="41">
        <v>4482352</v>
      </c>
      <c r="D21" s="21"/>
      <c r="E21" s="25">
        <v>33001959369</v>
      </c>
      <c r="F21" s="21"/>
      <c r="G21" s="25">
        <v>33001960331</v>
      </c>
      <c r="H21" s="21"/>
      <c r="I21" s="65">
        <f t="shared" si="0"/>
        <v>-962</v>
      </c>
      <c r="J21" s="21"/>
      <c r="K21" s="41">
        <v>4482352</v>
      </c>
      <c r="L21" s="21"/>
      <c r="M21" s="25">
        <v>33001959369</v>
      </c>
      <c r="N21" s="21"/>
      <c r="O21" s="25">
        <v>28681985223</v>
      </c>
      <c r="P21" s="21"/>
      <c r="Q21" s="122">
        <f t="shared" si="1"/>
        <v>4319974146</v>
      </c>
      <c r="R21" s="122"/>
      <c r="AB21" s="72"/>
      <c r="AC21" s="17"/>
    </row>
    <row r="22" spans="1:29" ht="18.75" x14ac:dyDescent="0.2">
      <c r="A22" s="6" t="s">
        <v>219</v>
      </c>
      <c r="C22" s="41">
        <v>200000</v>
      </c>
      <c r="D22" s="21"/>
      <c r="E22" s="25">
        <v>2161164060</v>
      </c>
      <c r="F22" s="21"/>
      <c r="G22" s="25">
        <v>1690828080</v>
      </c>
      <c r="H22" s="21"/>
      <c r="I22" s="65">
        <f t="shared" si="0"/>
        <v>470335980</v>
      </c>
      <c r="J22" s="21"/>
      <c r="K22" s="41">
        <v>200000</v>
      </c>
      <c r="L22" s="21"/>
      <c r="M22" s="25">
        <v>2161164060</v>
      </c>
      <c r="N22" s="21"/>
      <c r="O22" s="25">
        <v>1864955033</v>
      </c>
      <c r="P22" s="21"/>
      <c r="Q22" s="122">
        <f t="shared" si="1"/>
        <v>296209027</v>
      </c>
      <c r="R22" s="122"/>
      <c r="AB22" s="72"/>
      <c r="AC22" s="17"/>
    </row>
    <row r="23" spans="1:29" ht="18.75" x14ac:dyDescent="0.2">
      <c r="A23" s="6" t="s">
        <v>90</v>
      </c>
      <c r="C23" s="41">
        <v>1256500</v>
      </c>
      <c r="D23" s="21"/>
      <c r="E23" s="25">
        <v>9849619314</v>
      </c>
      <c r="F23" s="21"/>
      <c r="G23" s="25">
        <v>7705145235</v>
      </c>
      <c r="H23" s="21"/>
      <c r="I23" s="65">
        <f t="shared" si="0"/>
        <v>2144474079</v>
      </c>
      <c r="J23" s="21"/>
      <c r="K23" s="41">
        <v>1256500</v>
      </c>
      <c r="L23" s="21"/>
      <c r="M23" s="25">
        <v>9849619314</v>
      </c>
      <c r="N23" s="21"/>
      <c r="O23" s="25">
        <v>7911683326</v>
      </c>
      <c r="P23" s="21"/>
      <c r="Q23" s="122">
        <f t="shared" si="1"/>
        <v>1937935988</v>
      </c>
      <c r="R23" s="122"/>
      <c r="AB23" s="72"/>
      <c r="AC23" s="17"/>
    </row>
    <row r="24" spans="1:29" ht="18.75" x14ac:dyDescent="0.2">
      <c r="A24" s="6" t="s">
        <v>38</v>
      </c>
      <c r="C24" s="41">
        <v>600000</v>
      </c>
      <c r="D24" s="21"/>
      <c r="E24" s="25">
        <v>7578958260</v>
      </c>
      <c r="F24" s="21"/>
      <c r="G24" s="25">
        <v>7573004640</v>
      </c>
      <c r="H24" s="21"/>
      <c r="I24" s="65">
        <f t="shared" si="0"/>
        <v>5953620</v>
      </c>
      <c r="J24" s="21"/>
      <c r="K24" s="41">
        <v>600000</v>
      </c>
      <c r="L24" s="21"/>
      <c r="M24" s="25">
        <v>7578958260</v>
      </c>
      <c r="N24" s="21"/>
      <c r="O24" s="25">
        <v>5524568417</v>
      </c>
      <c r="P24" s="21"/>
      <c r="Q24" s="122">
        <f t="shared" si="1"/>
        <v>2054389843</v>
      </c>
      <c r="R24" s="122"/>
      <c r="AB24" s="72"/>
      <c r="AC24" s="17"/>
    </row>
    <row r="25" spans="1:29" ht="18.75" x14ac:dyDescent="0.2">
      <c r="A25" s="6" t="s">
        <v>113</v>
      </c>
      <c r="C25" s="41">
        <v>90000</v>
      </c>
      <c r="D25" s="21"/>
      <c r="E25" s="25">
        <v>3372130368</v>
      </c>
      <c r="F25" s="21"/>
      <c r="G25" s="25">
        <v>2823602075</v>
      </c>
      <c r="H25" s="21"/>
      <c r="I25" s="65">
        <f t="shared" si="0"/>
        <v>548528293</v>
      </c>
      <c r="J25" s="21"/>
      <c r="K25" s="41">
        <v>90000</v>
      </c>
      <c r="L25" s="21"/>
      <c r="M25" s="25">
        <v>3372130368</v>
      </c>
      <c r="N25" s="21"/>
      <c r="O25" s="25">
        <v>2823602075</v>
      </c>
      <c r="P25" s="21"/>
      <c r="Q25" s="122">
        <f t="shared" si="1"/>
        <v>548528293</v>
      </c>
      <c r="R25" s="122"/>
      <c r="AB25" s="72"/>
      <c r="AC25" s="17"/>
    </row>
    <row r="26" spans="1:29" ht="18.75" x14ac:dyDescent="0.2">
      <c r="A26" s="6" t="s">
        <v>76</v>
      </c>
      <c r="C26" s="41">
        <v>2960706</v>
      </c>
      <c r="D26" s="21"/>
      <c r="E26" s="25">
        <v>8772329751</v>
      </c>
      <c r="F26" s="21"/>
      <c r="G26" s="25">
        <v>7843978712</v>
      </c>
      <c r="H26" s="21"/>
      <c r="I26" s="65">
        <f t="shared" si="0"/>
        <v>928351039</v>
      </c>
      <c r="J26" s="21"/>
      <c r="K26" s="41">
        <v>2960706</v>
      </c>
      <c r="L26" s="21"/>
      <c r="M26" s="25">
        <v>8772329751</v>
      </c>
      <c r="N26" s="21"/>
      <c r="O26" s="25">
        <v>8737075903</v>
      </c>
      <c r="P26" s="21"/>
      <c r="Q26" s="122">
        <f t="shared" si="1"/>
        <v>35253848</v>
      </c>
      <c r="R26" s="122"/>
      <c r="AB26" s="72"/>
      <c r="AC26" s="17"/>
    </row>
    <row r="27" spans="1:29" ht="18.75" x14ac:dyDescent="0.2">
      <c r="A27" s="6" t="s">
        <v>99</v>
      </c>
      <c r="C27" s="41">
        <v>1228499</v>
      </c>
      <c r="D27" s="21"/>
      <c r="E27" s="25">
        <v>9410700865</v>
      </c>
      <c r="F27" s="21"/>
      <c r="G27" s="25">
        <v>8618349108</v>
      </c>
      <c r="H27" s="21"/>
      <c r="I27" s="65">
        <f t="shared" si="0"/>
        <v>792351757</v>
      </c>
      <c r="J27" s="21"/>
      <c r="K27" s="41">
        <v>1228499</v>
      </c>
      <c r="L27" s="21"/>
      <c r="M27" s="25">
        <v>9410700865</v>
      </c>
      <c r="N27" s="21"/>
      <c r="O27" s="25">
        <v>12567917879</v>
      </c>
      <c r="P27" s="21"/>
      <c r="Q27" s="122">
        <f t="shared" si="1"/>
        <v>-3157217014</v>
      </c>
      <c r="R27" s="122"/>
      <c r="AB27" s="72"/>
      <c r="AC27" s="17"/>
    </row>
    <row r="28" spans="1:29" ht="18.75" x14ac:dyDescent="0.2">
      <c r="A28" s="6" t="s">
        <v>91</v>
      </c>
      <c r="C28" s="41">
        <v>1200000</v>
      </c>
      <c r="D28" s="21"/>
      <c r="E28" s="25">
        <v>1134759972</v>
      </c>
      <c r="F28" s="21"/>
      <c r="G28" s="25">
        <v>745393224</v>
      </c>
      <c r="H28" s="21"/>
      <c r="I28" s="65">
        <f t="shared" si="0"/>
        <v>389366748</v>
      </c>
      <c r="J28" s="21"/>
      <c r="K28" s="41">
        <v>1200000</v>
      </c>
      <c r="L28" s="21"/>
      <c r="M28" s="25">
        <v>1134759972</v>
      </c>
      <c r="N28" s="21"/>
      <c r="O28" s="25">
        <v>748388353</v>
      </c>
      <c r="P28" s="21"/>
      <c r="Q28" s="122">
        <f t="shared" si="1"/>
        <v>386371619</v>
      </c>
      <c r="R28" s="122"/>
      <c r="AB28" s="72"/>
      <c r="AC28" s="17"/>
    </row>
    <row r="29" spans="1:29" ht="18.75" x14ac:dyDescent="0.2">
      <c r="A29" s="6" t="s">
        <v>68</v>
      </c>
      <c r="C29" s="41">
        <v>100000</v>
      </c>
      <c r="D29" s="21"/>
      <c r="E29" s="25">
        <v>15985469700</v>
      </c>
      <c r="F29" s="21"/>
      <c r="G29" s="25">
        <v>16302996100</v>
      </c>
      <c r="H29" s="21"/>
      <c r="I29" s="65">
        <f t="shared" si="0"/>
        <v>-317526400</v>
      </c>
      <c r="J29" s="21"/>
      <c r="K29" s="41">
        <v>100000</v>
      </c>
      <c r="L29" s="21"/>
      <c r="M29" s="25">
        <v>15985469700</v>
      </c>
      <c r="N29" s="21"/>
      <c r="O29" s="25">
        <v>13741947243</v>
      </c>
      <c r="P29" s="21"/>
      <c r="Q29" s="122">
        <f t="shared" si="1"/>
        <v>2243522457</v>
      </c>
      <c r="R29" s="122"/>
      <c r="AB29" s="72"/>
      <c r="AC29" s="17"/>
    </row>
    <row r="30" spans="1:29" ht="18.75" x14ac:dyDescent="0.2">
      <c r="A30" s="6" t="s">
        <v>85</v>
      </c>
      <c r="C30" s="41">
        <v>375000</v>
      </c>
      <c r="D30" s="21"/>
      <c r="E30" s="25">
        <v>4409399812</v>
      </c>
      <c r="F30" s="21"/>
      <c r="G30" s="25">
        <v>3069835312</v>
      </c>
      <c r="H30" s="21"/>
      <c r="I30" s="65">
        <f t="shared" si="0"/>
        <v>1339564500</v>
      </c>
      <c r="J30" s="21"/>
      <c r="K30" s="41">
        <v>375000</v>
      </c>
      <c r="L30" s="21"/>
      <c r="M30" s="25">
        <v>4409399812</v>
      </c>
      <c r="N30" s="21"/>
      <c r="O30" s="25">
        <v>3168785864</v>
      </c>
      <c r="P30" s="21"/>
      <c r="Q30" s="122">
        <f t="shared" si="1"/>
        <v>1240613948</v>
      </c>
      <c r="R30" s="122"/>
      <c r="AB30" s="72"/>
      <c r="AC30" s="17"/>
    </row>
    <row r="31" spans="1:29" ht="18.75" x14ac:dyDescent="0.2">
      <c r="A31" s="6" t="s">
        <v>105</v>
      </c>
      <c r="C31" s="41">
        <v>360000</v>
      </c>
      <c r="D31" s="21"/>
      <c r="E31" s="25">
        <v>7397968212</v>
      </c>
      <c r="F31" s="21"/>
      <c r="G31" s="25">
        <v>6054831540</v>
      </c>
      <c r="H31" s="21"/>
      <c r="I31" s="65">
        <f t="shared" si="0"/>
        <v>1343136672</v>
      </c>
      <c r="J31" s="21"/>
      <c r="K31" s="41">
        <v>360000</v>
      </c>
      <c r="L31" s="21"/>
      <c r="M31" s="25">
        <v>7397968212</v>
      </c>
      <c r="N31" s="21"/>
      <c r="O31" s="25">
        <v>4543802784</v>
      </c>
      <c r="P31" s="21"/>
      <c r="Q31" s="122">
        <f t="shared" si="1"/>
        <v>2854165428</v>
      </c>
      <c r="R31" s="122"/>
      <c r="AB31" s="72"/>
      <c r="AC31" s="17"/>
    </row>
    <row r="32" spans="1:29" ht="18.75" x14ac:dyDescent="0.2">
      <c r="A32" s="6" t="s">
        <v>115</v>
      </c>
      <c r="C32" s="41">
        <v>1200000</v>
      </c>
      <c r="D32" s="21"/>
      <c r="E32" s="25">
        <v>9394812360</v>
      </c>
      <c r="F32" s="21"/>
      <c r="G32" s="25">
        <v>9216303607</v>
      </c>
      <c r="H32" s="21"/>
      <c r="I32" s="65">
        <f t="shared" si="0"/>
        <v>178508753</v>
      </c>
      <c r="J32" s="21"/>
      <c r="K32" s="41">
        <v>1200000</v>
      </c>
      <c r="L32" s="21"/>
      <c r="M32" s="25">
        <v>9394812360</v>
      </c>
      <c r="N32" s="21"/>
      <c r="O32" s="25">
        <v>9216303607</v>
      </c>
      <c r="P32" s="21"/>
      <c r="Q32" s="122">
        <f t="shared" si="1"/>
        <v>178508753</v>
      </c>
      <c r="R32" s="122"/>
      <c r="AB32" s="72"/>
      <c r="AC32" s="17"/>
    </row>
    <row r="33" spans="1:29" ht="18.75" x14ac:dyDescent="0.2">
      <c r="A33" s="6" t="s">
        <v>66</v>
      </c>
      <c r="C33" s="41">
        <v>100000</v>
      </c>
      <c r="D33" s="21"/>
      <c r="E33" s="25">
        <v>1195685350</v>
      </c>
      <c r="F33" s="21"/>
      <c r="G33" s="25">
        <v>1178816760</v>
      </c>
      <c r="H33" s="21"/>
      <c r="I33" s="65">
        <f t="shared" si="0"/>
        <v>16868590</v>
      </c>
      <c r="J33" s="21"/>
      <c r="K33" s="41">
        <v>100000</v>
      </c>
      <c r="L33" s="21"/>
      <c r="M33" s="25">
        <v>1195685350</v>
      </c>
      <c r="N33" s="21"/>
      <c r="O33" s="25">
        <v>1319505815</v>
      </c>
      <c r="P33" s="21"/>
      <c r="Q33" s="122">
        <f t="shared" si="1"/>
        <v>-123820465</v>
      </c>
      <c r="R33" s="122"/>
      <c r="AB33" s="72"/>
      <c r="AC33" s="17"/>
    </row>
    <row r="34" spans="1:29" ht="18.75" x14ac:dyDescent="0.2">
      <c r="A34" s="6" t="s">
        <v>109</v>
      </c>
      <c r="C34" s="41">
        <v>300000</v>
      </c>
      <c r="D34" s="21"/>
      <c r="E34" s="25">
        <v>973416870</v>
      </c>
      <c r="F34" s="21"/>
      <c r="G34" s="25">
        <v>983593764</v>
      </c>
      <c r="H34" s="21"/>
      <c r="I34" s="65">
        <f t="shared" si="0"/>
        <v>-10176894</v>
      </c>
      <c r="J34" s="21"/>
      <c r="K34" s="41">
        <v>300000</v>
      </c>
      <c r="L34" s="21"/>
      <c r="M34" s="25">
        <v>973416870</v>
      </c>
      <c r="N34" s="21"/>
      <c r="O34" s="25">
        <v>983593764</v>
      </c>
      <c r="P34" s="21"/>
      <c r="Q34" s="122">
        <f t="shared" si="1"/>
        <v>-10176894</v>
      </c>
      <c r="R34" s="122"/>
      <c r="AB34" s="72"/>
      <c r="AC34" s="17"/>
    </row>
    <row r="35" spans="1:29" ht="18.75" x14ac:dyDescent="0.2">
      <c r="A35" s="6" t="s">
        <v>46</v>
      </c>
      <c r="C35" s="41">
        <v>900000</v>
      </c>
      <c r="D35" s="21"/>
      <c r="E35" s="25">
        <v>10457533530</v>
      </c>
      <c r="F35" s="21"/>
      <c r="G35" s="25">
        <v>8876847420</v>
      </c>
      <c r="H35" s="21"/>
      <c r="I35" s="65">
        <f t="shared" si="0"/>
        <v>1580686110</v>
      </c>
      <c r="J35" s="21"/>
      <c r="K35" s="41">
        <v>900000</v>
      </c>
      <c r="L35" s="21"/>
      <c r="M35" s="25">
        <v>10457533530</v>
      </c>
      <c r="N35" s="21"/>
      <c r="O35" s="25">
        <v>4965319080</v>
      </c>
      <c r="P35" s="21"/>
      <c r="Q35" s="122">
        <f t="shared" si="1"/>
        <v>5492214450</v>
      </c>
      <c r="R35" s="122"/>
      <c r="AB35" s="72"/>
      <c r="AC35" s="17"/>
    </row>
    <row r="36" spans="1:29" ht="18.75" x14ac:dyDescent="0.2">
      <c r="A36" s="6" t="s">
        <v>20</v>
      </c>
      <c r="C36" s="41">
        <v>40000000</v>
      </c>
      <c r="D36" s="21"/>
      <c r="E36" s="25">
        <v>25679947600</v>
      </c>
      <c r="F36" s="21"/>
      <c r="G36" s="25">
        <v>19924781600</v>
      </c>
      <c r="H36" s="21"/>
      <c r="I36" s="65">
        <f t="shared" si="0"/>
        <v>5755166000</v>
      </c>
      <c r="J36" s="21"/>
      <c r="K36" s="41">
        <v>40000000</v>
      </c>
      <c r="L36" s="21"/>
      <c r="M36" s="25">
        <v>25679947600</v>
      </c>
      <c r="N36" s="21"/>
      <c r="O36" s="25">
        <v>24846440800</v>
      </c>
      <c r="P36" s="21"/>
      <c r="Q36" s="122">
        <f t="shared" si="1"/>
        <v>833506800</v>
      </c>
      <c r="R36" s="122"/>
      <c r="AB36" s="72"/>
      <c r="AC36" s="17"/>
    </row>
    <row r="37" spans="1:29" ht="18.75" x14ac:dyDescent="0.2">
      <c r="A37" s="6" t="s">
        <v>39</v>
      </c>
      <c r="C37" s="41">
        <v>700000</v>
      </c>
      <c r="D37" s="21"/>
      <c r="E37" s="25">
        <v>5341389410</v>
      </c>
      <c r="F37" s="21"/>
      <c r="G37" s="25">
        <v>4716259310</v>
      </c>
      <c r="H37" s="21"/>
      <c r="I37" s="65">
        <f t="shared" si="0"/>
        <v>625130100</v>
      </c>
      <c r="J37" s="21"/>
      <c r="K37" s="41">
        <v>700000</v>
      </c>
      <c r="L37" s="21"/>
      <c r="M37" s="25">
        <v>5341389410</v>
      </c>
      <c r="N37" s="21"/>
      <c r="O37" s="25">
        <v>3784178970</v>
      </c>
      <c r="P37" s="21"/>
      <c r="Q37" s="122">
        <f t="shared" si="1"/>
        <v>1557210440</v>
      </c>
      <c r="R37" s="122"/>
      <c r="AB37" s="72"/>
      <c r="AC37" s="17"/>
    </row>
    <row r="38" spans="1:29" ht="18.75" x14ac:dyDescent="0.2">
      <c r="A38" s="6" t="s">
        <v>23</v>
      </c>
      <c r="C38" s="41">
        <v>1600000</v>
      </c>
      <c r="D38" s="21"/>
      <c r="E38" s="25">
        <v>13002706080</v>
      </c>
      <c r="F38" s="21"/>
      <c r="G38" s="25">
        <v>9509915680</v>
      </c>
      <c r="H38" s="21"/>
      <c r="I38" s="65">
        <f t="shared" si="0"/>
        <v>3492790400</v>
      </c>
      <c r="J38" s="21"/>
      <c r="K38" s="41">
        <v>1600000</v>
      </c>
      <c r="L38" s="21"/>
      <c r="M38" s="25">
        <v>13002706080</v>
      </c>
      <c r="N38" s="21"/>
      <c r="O38" s="25">
        <v>9192240164</v>
      </c>
      <c r="P38" s="21"/>
      <c r="Q38" s="122">
        <f t="shared" si="1"/>
        <v>3810465916</v>
      </c>
      <c r="R38" s="122"/>
      <c r="AB38" s="72"/>
      <c r="AC38" s="17"/>
    </row>
    <row r="39" spans="1:29" ht="18.75" x14ac:dyDescent="0.2">
      <c r="A39" s="6" t="s">
        <v>19</v>
      </c>
      <c r="C39" s="41">
        <v>200000</v>
      </c>
      <c r="D39" s="21"/>
      <c r="E39" s="25">
        <v>2786294160</v>
      </c>
      <c r="F39" s="21"/>
      <c r="G39" s="25">
        <v>2683098080</v>
      </c>
      <c r="H39" s="21"/>
      <c r="I39" s="65">
        <f t="shared" si="0"/>
        <v>103196080</v>
      </c>
      <c r="J39" s="21"/>
      <c r="K39" s="41">
        <v>200000</v>
      </c>
      <c r="L39" s="21"/>
      <c r="M39" s="25">
        <v>2786294160</v>
      </c>
      <c r="N39" s="21"/>
      <c r="O39" s="25">
        <v>1568135208</v>
      </c>
      <c r="P39" s="21"/>
      <c r="Q39" s="122">
        <f t="shared" si="1"/>
        <v>1218158952</v>
      </c>
      <c r="R39" s="122"/>
      <c r="AB39" s="72"/>
      <c r="AC39" s="17"/>
    </row>
    <row r="40" spans="1:29" ht="18.75" x14ac:dyDescent="0.2">
      <c r="A40" s="6" t="s">
        <v>59</v>
      </c>
      <c r="C40" s="41">
        <v>562500</v>
      </c>
      <c r="D40" s="21"/>
      <c r="E40" s="25">
        <v>4593589931</v>
      </c>
      <c r="F40" s="21"/>
      <c r="G40" s="25">
        <v>4124742356</v>
      </c>
      <c r="H40" s="21"/>
      <c r="I40" s="65">
        <f t="shared" si="0"/>
        <v>468847575</v>
      </c>
      <c r="J40" s="21"/>
      <c r="K40" s="41">
        <v>562500</v>
      </c>
      <c r="L40" s="21"/>
      <c r="M40" s="25">
        <v>4593589931</v>
      </c>
      <c r="N40" s="21"/>
      <c r="O40" s="25">
        <v>5575937231</v>
      </c>
      <c r="P40" s="21"/>
      <c r="Q40" s="122">
        <f t="shared" si="1"/>
        <v>-982347300</v>
      </c>
      <c r="R40" s="122"/>
      <c r="AB40" s="92"/>
      <c r="AC40" s="93"/>
    </row>
    <row r="41" spans="1:29" ht="18.75" x14ac:dyDescent="0.2">
      <c r="A41" s="6" t="s">
        <v>72</v>
      </c>
      <c r="C41" s="41">
        <v>220000</v>
      </c>
      <c r="D41" s="21"/>
      <c r="E41" s="25">
        <v>16822151764</v>
      </c>
      <c r="F41" s="21"/>
      <c r="G41" s="25">
        <v>13272603520</v>
      </c>
      <c r="H41" s="21"/>
      <c r="I41" s="65">
        <f t="shared" si="0"/>
        <v>3549548244</v>
      </c>
      <c r="J41" s="21"/>
      <c r="K41" s="41">
        <v>220000</v>
      </c>
      <c r="L41" s="21"/>
      <c r="M41" s="25">
        <v>16822151764</v>
      </c>
      <c r="N41" s="21"/>
      <c r="O41" s="25">
        <v>9705787505</v>
      </c>
      <c r="P41" s="21"/>
      <c r="Q41" s="122">
        <f t="shared" si="1"/>
        <v>7116364259</v>
      </c>
      <c r="R41" s="122"/>
      <c r="AB41" s="72"/>
      <c r="AC41" s="17"/>
    </row>
    <row r="42" spans="1:29" ht="18.75" x14ac:dyDescent="0.2">
      <c r="A42" s="6" t="s">
        <v>71</v>
      </c>
      <c r="C42" s="41">
        <v>100000</v>
      </c>
      <c r="D42" s="21"/>
      <c r="E42" s="25">
        <v>1711665750</v>
      </c>
      <c r="F42" s="21"/>
      <c r="G42" s="25">
        <v>1395131620</v>
      </c>
      <c r="H42" s="21"/>
      <c r="I42" s="65">
        <f t="shared" si="0"/>
        <v>316534130</v>
      </c>
      <c r="J42" s="21"/>
      <c r="K42" s="41">
        <v>100000</v>
      </c>
      <c r="L42" s="21"/>
      <c r="M42" s="25">
        <v>1711665750</v>
      </c>
      <c r="N42" s="21"/>
      <c r="O42" s="25">
        <v>1085885112</v>
      </c>
      <c r="P42" s="21"/>
      <c r="Q42" s="122">
        <f t="shared" si="1"/>
        <v>625780638</v>
      </c>
      <c r="R42" s="122"/>
      <c r="AB42" s="72"/>
      <c r="AC42" s="17"/>
    </row>
    <row r="43" spans="1:29" ht="18.75" x14ac:dyDescent="0.2">
      <c r="A43" s="6" t="s">
        <v>43</v>
      </c>
      <c r="C43" s="41">
        <v>17479827</v>
      </c>
      <c r="D43" s="21"/>
      <c r="E43" s="25">
        <v>45928786617</v>
      </c>
      <c r="F43" s="21"/>
      <c r="G43" s="25">
        <v>30856235420</v>
      </c>
      <c r="H43" s="21"/>
      <c r="I43" s="65">
        <f t="shared" si="0"/>
        <v>15072551197</v>
      </c>
      <c r="J43" s="21"/>
      <c r="K43" s="41">
        <v>17479827</v>
      </c>
      <c r="L43" s="21"/>
      <c r="M43" s="25">
        <v>45928786617</v>
      </c>
      <c r="N43" s="21"/>
      <c r="O43" s="25">
        <v>30818196336</v>
      </c>
      <c r="P43" s="21"/>
      <c r="Q43" s="122">
        <f t="shared" si="1"/>
        <v>15110590281</v>
      </c>
      <c r="R43" s="122"/>
      <c r="AB43" s="72"/>
      <c r="AC43" s="17"/>
    </row>
    <row r="44" spans="1:29" ht="18.75" x14ac:dyDescent="0.2">
      <c r="A44" s="6" t="s">
        <v>78</v>
      </c>
      <c r="C44" s="41">
        <v>3750000</v>
      </c>
      <c r="D44" s="21"/>
      <c r="E44" s="25">
        <v>22549335750</v>
      </c>
      <c r="F44" s="21"/>
      <c r="G44" s="25">
        <v>20763249750</v>
      </c>
      <c r="H44" s="21"/>
      <c r="I44" s="65">
        <f t="shared" si="0"/>
        <v>1786086000</v>
      </c>
      <c r="J44" s="21"/>
      <c r="K44" s="41">
        <v>3750000</v>
      </c>
      <c r="L44" s="21"/>
      <c r="M44" s="25">
        <v>22549335750</v>
      </c>
      <c r="N44" s="21"/>
      <c r="O44" s="25">
        <v>15870118312</v>
      </c>
      <c r="P44" s="21"/>
      <c r="Q44" s="122">
        <f t="shared" si="1"/>
        <v>6679217438</v>
      </c>
      <c r="R44" s="122"/>
      <c r="AB44" s="72"/>
      <c r="AC44" s="17"/>
    </row>
    <row r="45" spans="1:29" ht="18.75" x14ac:dyDescent="0.2">
      <c r="A45" s="6" t="s">
        <v>61</v>
      </c>
      <c r="C45" s="41">
        <v>600000</v>
      </c>
      <c r="D45" s="21"/>
      <c r="E45" s="25">
        <v>10865356500</v>
      </c>
      <c r="F45" s="21"/>
      <c r="G45" s="25">
        <v>8757775020</v>
      </c>
      <c r="H45" s="21"/>
      <c r="I45" s="65">
        <f t="shared" si="0"/>
        <v>2107581480</v>
      </c>
      <c r="J45" s="21"/>
      <c r="K45" s="41">
        <v>600000</v>
      </c>
      <c r="L45" s="21"/>
      <c r="M45" s="25">
        <v>10865356500</v>
      </c>
      <c r="N45" s="21"/>
      <c r="O45" s="25">
        <v>12633581640</v>
      </c>
      <c r="P45" s="21"/>
      <c r="Q45" s="122">
        <f t="shared" si="1"/>
        <v>-1768225140</v>
      </c>
      <c r="R45" s="122"/>
      <c r="AB45" s="72"/>
      <c r="AC45" s="17"/>
    </row>
    <row r="46" spans="1:29" ht="18.75" x14ac:dyDescent="0.2">
      <c r="A46" s="6" t="s">
        <v>67</v>
      </c>
      <c r="C46" s="41">
        <v>4600000</v>
      </c>
      <c r="D46" s="21"/>
      <c r="E46" s="25">
        <v>90558529280</v>
      </c>
      <c r="F46" s="21"/>
      <c r="G46" s="25">
        <v>89599996460</v>
      </c>
      <c r="H46" s="21"/>
      <c r="I46" s="65">
        <f t="shared" si="0"/>
        <v>958532820</v>
      </c>
      <c r="J46" s="21"/>
      <c r="K46" s="41">
        <v>4600000</v>
      </c>
      <c r="L46" s="21"/>
      <c r="M46" s="25">
        <v>90558529280</v>
      </c>
      <c r="N46" s="21"/>
      <c r="O46" s="25">
        <v>61026589545</v>
      </c>
      <c r="P46" s="21"/>
      <c r="Q46" s="122">
        <f t="shared" si="1"/>
        <v>29531939735</v>
      </c>
      <c r="R46" s="122"/>
      <c r="AB46" s="72"/>
      <c r="AC46" s="17"/>
    </row>
    <row r="47" spans="1:29" ht="18.75" x14ac:dyDescent="0.2">
      <c r="A47" s="6" t="s">
        <v>36</v>
      </c>
      <c r="C47" s="41">
        <v>100000</v>
      </c>
      <c r="D47" s="21"/>
      <c r="E47" s="25">
        <v>4786710480</v>
      </c>
      <c r="F47" s="21"/>
      <c r="G47" s="25">
        <v>4155626760</v>
      </c>
      <c r="H47" s="21"/>
      <c r="I47" s="65">
        <f t="shared" si="0"/>
        <v>631083720</v>
      </c>
      <c r="J47" s="21"/>
      <c r="K47" s="41">
        <v>100000</v>
      </c>
      <c r="L47" s="21"/>
      <c r="M47" s="25">
        <v>4786710480</v>
      </c>
      <c r="N47" s="21"/>
      <c r="O47" s="25">
        <v>5105565081</v>
      </c>
      <c r="P47" s="21"/>
      <c r="Q47" s="122">
        <f t="shared" si="1"/>
        <v>-318854601</v>
      </c>
      <c r="R47" s="122"/>
      <c r="AB47" s="72"/>
      <c r="AC47" s="17"/>
    </row>
    <row r="48" spans="1:29" ht="18.75" x14ac:dyDescent="0.2">
      <c r="A48" s="6" t="s">
        <v>55</v>
      </c>
      <c r="C48" s="41">
        <v>2000000</v>
      </c>
      <c r="D48" s="21"/>
      <c r="E48" s="25">
        <v>51975102600</v>
      </c>
      <c r="F48" s="21"/>
      <c r="G48" s="25">
        <v>37408579000</v>
      </c>
      <c r="H48" s="21"/>
      <c r="I48" s="65">
        <f t="shared" si="0"/>
        <v>14566523600</v>
      </c>
      <c r="J48" s="21"/>
      <c r="K48" s="41">
        <v>2000000</v>
      </c>
      <c r="L48" s="21"/>
      <c r="M48" s="25">
        <v>51975102600</v>
      </c>
      <c r="N48" s="21"/>
      <c r="O48" s="25">
        <v>19804162801</v>
      </c>
      <c r="P48" s="21"/>
      <c r="Q48" s="122">
        <f t="shared" si="1"/>
        <v>32170939799</v>
      </c>
      <c r="R48" s="122"/>
      <c r="AB48" s="72"/>
      <c r="AC48" s="17"/>
    </row>
    <row r="49" spans="1:29" ht="18.75" x14ac:dyDescent="0.2">
      <c r="A49" s="6" t="s">
        <v>83</v>
      </c>
      <c r="C49" s="41">
        <v>1904653</v>
      </c>
      <c r="D49" s="21"/>
      <c r="E49" s="25">
        <v>4125717260</v>
      </c>
      <c r="F49" s="21"/>
      <c r="G49" s="25">
        <v>3912246314</v>
      </c>
      <c r="H49" s="21"/>
      <c r="I49" s="65">
        <f t="shared" si="0"/>
        <v>213470946</v>
      </c>
      <c r="J49" s="21"/>
      <c r="K49" s="41">
        <v>1904653</v>
      </c>
      <c r="L49" s="21"/>
      <c r="M49" s="25">
        <v>4125717260</v>
      </c>
      <c r="N49" s="21"/>
      <c r="O49" s="25">
        <v>1894193836</v>
      </c>
      <c r="P49" s="21"/>
      <c r="Q49" s="122">
        <f t="shared" si="1"/>
        <v>2231523424</v>
      </c>
      <c r="R49" s="122"/>
      <c r="AB49" s="72"/>
      <c r="AC49" s="17"/>
    </row>
    <row r="50" spans="1:29" ht="18.75" x14ac:dyDescent="0.2">
      <c r="A50" s="6" t="s">
        <v>51</v>
      </c>
      <c r="C50" s="41">
        <v>2400000</v>
      </c>
      <c r="D50" s="21"/>
      <c r="E50" s="25">
        <v>55059077760</v>
      </c>
      <c r="F50" s="21"/>
      <c r="G50" s="25">
        <v>55059077760</v>
      </c>
      <c r="H50" s="21"/>
      <c r="I50" s="43">
        <f t="shared" si="0"/>
        <v>0</v>
      </c>
      <c r="J50" s="21"/>
      <c r="K50" s="41">
        <v>2400000</v>
      </c>
      <c r="L50" s="21"/>
      <c r="M50" s="25">
        <v>55059077760</v>
      </c>
      <c r="N50" s="21"/>
      <c r="O50" s="25">
        <v>44866480320</v>
      </c>
      <c r="P50" s="21"/>
      <c r="Q50" s="122">
        <f t="shared" si="1"/>
        <v>10192597440</v>
      </c>
      <c r="R50" s="122"/>
      <c r="AB50" s="72"/>
      <c r="AC50" s="17"/>
    </row>
    <row r="51" spans="1:29" ht="18.75" x14ac:dyDescent="0.2">
      <c r="A51" s="6" t="s">
        <v>100</v>
      </c>
      <c r="C51" s="41">
        <v>700000</v>
      </c>
      <c r="D51" s="21"/>
      <c r="E51" s="25">
        <v>6341597570</v>
      </c>
      <c r="F51" s="21"/>
      <c r="G51" s="25">
        <v>4591233290</v>
      </c>
      <c r="H51" s="21"/>
      <c r="I51" s="65">
        <f t="shared" si="0"/>
        <v>1750364280</v>
      </c>
      <c r="J51" s="21"/>
      <c r="K51" s="41">
        <v>700000</v>
      </c>
      <c r="L51" s="21"/>
      <c r="M51" s="25">
        <v>6341597570</v>
      </c>
      <c r="N51" s="21"/>
      <c r="O51" s="25">
        <v>2551178260</v>
      </c>
      <c r="P51" s="21"/>
      <c r="Q51" s="122">
        <f t="shared" si="1"/>
        <v>3790419310</v>
      </c>
      <c r="R51" s="122"/>
      <c r="AB51" s="72"/>
      <c r="AC51" s="17"/>
    </row>
    <row r="52" spans="1:29" ht="18.75" x14ac:dyDescent="0.2">
      <c r="A52" s="6" t="s">
        <v>106</v>
      </c>
      <c r="C52" s="41">
        <v>2500000</v>
      </c>
      <c r="D52" s="21"/>
      <c r="E52" s="25">
        <v>24409842000</v>
      </c>
      <c r="F52" s="21"/>
      <c r="G52" s="25">
        <v>23591219250</v>
      </c>
      <c r="H52" s="21"/>
      <c r="I52" s="65">
        <f t="shared" si="0"/>
        <v>818622750</v>
      </c>
      <c r="J52" s="21"/>
      <c r="K52" s="41">
        <v>2500000</v>
      </c>
      <c r="L52" s="21"/>
      <c r="M52" s="25">
        <v>24409842000</v>
      </c>
      <c r="N52" s="21"/>
      <c r="O52" s="25">
        <v>18381801814</v>
      </c>
      <c r="P52" s="21"/>
      <c r="Q52" s="122">
        <f t="shared" si="1"/>
        <v>6028040186</v>
      </c>
      <c r="R52" s="122"/>
      <c r="AB52" s="72"/>
      <c r="AC52" s="17"/>
    </row>
    <row r="53" spans="1:29" ht="18.75" x14ac:dyDescent="0.2">
      <c r="A53" s="6" t="s">
        <v>37</v>
      </c>
      <c r="C53" s="41">
        <v>100000</v>
      </c>
      <c r="D53" s="21"/>
      <c r="E53" s="25">
        <v>6120321360</v>
      </c>
      <c r="F53" s="21"/>
      <c r="G53" s="25">
        <v>6172911670</v>
      </c>
      <c r="H53" s="21"/>
      <c r="I53" s="65">
        <f t="shared" si="0"/>
        <v>-52590310</v>
      </c>
      <c r="J53" s="21"/>
      <c r="K53" s="41">
        <v>100000</v>
      </c>
      <c r="L53" s="21"/>
      <c r="M53" s="25">
        <v>6120321360</v>
      </c>
      <c r="N53" s="21"/>
      <c r="O53" s="25">
        <v>4467199540</v>
      </c>
      <c r="P53" s="21"/>
      <c r="Q53" s="122">
        <f t="shared" si="1"/>
        <v>1653121820</v>
      </c>
      <c r="R53" s="122"/>
      <c r="AB53" s="72"/>
      <c r="AC53" s="17"/>
    </row>
    <row r="54" spans="1:29" ht="18.75" x14ac:dyDescent="0.2">
      <c r="A54" s="6" t="s">
        <v>94</v>
      </c>
      <c r="C54" s="41">
        <v>3000000</v>
      </c>
      <c r="D54" s="21"/>
      <c r="E54" s="25">
        <v>55070985000</v>
      </c>
      <c r="F54" s="21"/>
      <c r="G54" s="25">
        <v>41020441800</v>
      </c>
      <c r="H54" s="21"/>
      <c r="I54" s="65">
        <f t="shared" si="0"/>
        <v>14050543200</v>
      </c>
      <c r="J54" s="21"/>
      <c r="K54" s="41">
        <v>3000000</v>
      </c>
      <c r="L54" s="21"/>
      <c r="M54" s="25">
        <v>55070985000</v>
      </c>
      <c r="N54" s="21"/>
      <c r="O54" s="25">
        <v>26255464200</v>
      </c>
      <c r="P54" s="21"/>
      <c r="Q54" s="122">
        <f t="shared" si="1"/>
        <v>28815520800</v>
      </c>
      <c r="R54" s="122"/>
      <c r="AB54" s="72"/>
      <c r="AC54" s="17"/>
    </row>
    <row r="55" spans="1:29" ht="18.75" x14ac:dyDescent="0.2">
      <c r="A55" s="6" t="s">
        <v>40</v>
      </c>
      <c r="C55" s="41">
        <v>200000</v>
      </c>
      <c r="D55" s="21"/>
      <c r="E55" s="25">
        <v>4326297200</v>
      </c>
      <c r="F55" s="21"/>
      <c r="G55" s="25">
        <v>3875806620</v>
      </c>
      <c r="H55" s="21"/>
      <c r="I55" s="65">
        <f t="shared" si="0"/>
        <v>450490580</v>
      </c>
      <c r="J55" s="21"/>
      <c r="K55" s="41">
        <v>200000</v>
      </c>
      <c r="L55" s="21"/>
      <c r="M55" s="25">
        <v>4326297200</v>
      </c>
      <c r="N55" s="21"/>
      <c r="O55" s="25">
        <v>3203511464</v>
      </c>
      <c r="P55" s="21"/>
      <c r="Q55" s="122">
        <f t="shared" si="1"/>
        <v>1122785736</v>
      </c>
      <c r="R55" s="122"/>
      <c r="AB55" s="72"/>
      <c r="AC55" s="17"/>
    </row>
    <row r="56" spans="1:29" ht="18.75" x14ac:dyDescent="0.2">
      <c r="A56" s="6" t="s">
        <v>60</v>
      </c>
      <c r="C56" s="41">
        <v>3402490</v>
      </c>
      <c r="D56" s="21"/>
      <c r="E56" s="25">
        <v>100475377268</v>
      </c>
      <c r="F56" s="21"/>
      <c r="G56" s="25">
        <v>80589629823</v>
      </c>
      <c r="H56" s="21"/>
      <c r="I56" s="65">
        <f t="shared" si="0"/>
        <v>19885747445</v>
      </c>
      <c r="J56" s="21"/>
      <c r="K56" s="41">
        <v>3402490</v>
      </c>
      <c r="L56" s="21"/>
      <c r="M56" s="25">
        <v>100475377268</v>
      </c>
      <c r="N56" s="21"/>
      <c r="O56" s="25">
        <v>44554088264</v>
      </c>
      <c r="P56" s="21"/>
      <c r="Q56" s="122">
        <f t="shared" si="1"/>
        <v>55921289004</v>
      </c>
      <c r="R56" s="122"/>
      <c r="AB56" s="72"/>
      <c r="AC56" s="17"/>
    </row>
    <row r="57" spans="1:29" ht="18.75" x14ac:dyDescent="0.2">
      <c r="A57" s="6" t="s">
        <v>33</v>
      </c>
      <c r="C57" s="41">
        <v>100000</v>
      </c>
      <c r="D57" s="21"/>
      <c r="E57" s="25">
        <v>8165389830</v>
      </c>
      <c r="F57" s="21"/>
      <c r="G57" s="25">
        <v>5555719730</v>
      </c>
      <c r="H57" s="21"/>
      <c r="I57" s="65">
        <f t="shared" si="0"/>
        <v>2609670100</v>
      </c>
      <c r="J57" s="21"/>
      <c r="K57" s="41">
        <v>100000</v>
      </c>
      <c r="L57" s="21"/>
      <c r="M57" s="25">
        <v>8165389830</v>
      </c>
      <c r="N57" s="21"/>
      <c r="O57" s="25">
        <v>5391324321</v>
      </c>
      <c r="P57" s="21"/>
      <c r="Q57" s="122">
        <f t="shared" si="1"/>
        <v>2774065509</v>
      </c>
      <c r="R57" s="122"/>
      <c r="AB57" s="72"/>
      <c r="AC57" s="17"/>
    </row>
    <row r="58" spans="1:29" ht="18.75" x14ac:dyDescent="0.2">
      <c r="A58" s="6" t="s">
        <v>63</v>
      </c>
      <c r="C58" s="41">
        <v>1200000</v>
      </c>
      <c r="D58" s="21"/>
      <c r="E58" s="25">
        <v>12312086160</v>
      </c>
      <c r="F58" s="21"/>
      <c r="G58" s="25">
        <v>11478579360</v>
      </c>
      <c r="H58" s="21"/>
      <c r="I58" s="65">
        <f t="shared" si="0"/>
        <v>833506800</v>
      </c>
      <c r="J58" s="21"/>
      <c r="K58" s="41">
        <v>1200000</v>
      </c>
      <c r="L58" s="21"/>
      <c r="M58" s="25">
        <v>12312086160</v>
      </c>
      <c r="N58" s="21"/>
      <c r="O58" s="25">
        <v>10645072560</v>
      </c>
      <c r="P58" s="21"/>
      <c r="Q58" s="122">
        <f t="shared" si="1"/>
        <v>1667013600</v>
      </c>
      <c r="R58" s="122"/>
      <c r="AB58" s="72"/>
      <c r="AC58" s="17"/>
    </row>
    <row r="59" spans="1:29" ht="18.75" x14ac:dyDescent="0.2">
      <c r="A59" s="6" t="s">
        <v>87</v>
      </c>
      <c r="C59" s="41">
        <v>400000</v>
      </c>
      <c r="D59" s="21"/>
      <c r="E59" s="25">
        <v>11673064280</v>
      </c>
      <c r="F59" s="21"/>
      <c r="G59" s="25">
        <v>8259655480</v>
      </c>
      <c r="H59" s="21"/>
      <c r="I59" s="65">
        <f t="shared" si="0"/>
        <v>3413408800</v>
      </c>
      <c r="J59" s="21"/>
      <c r="K59" s="41">
        <v>400000</v>
      </c>
      <c r="L59" s="21"/>
      <c r="M59" s="25">
        <v>11673064280</v>
      </c>
      <c r="N59" s="21"/>
      <c r="O59" s="25">
        <v>6662702253</v>
      </c>
      <c r="P59" s="21"/>
      <c r="Q59" s="122">
        <f t="shared" si="1"/>
        <v>5010362027</v>
      </c>
      <c r="R59" s="122"/>
      <c r="AB59" s="72"/>
      <c r="AC59" s="17"/>
    </row>
    <row r="60" spans="1:29" ht="18.75" x14ac:dyDescent="0.2">
      <c r="A60" s="6" t="s">
        <v>75</v>
      </c>
      <c r="C60" s="41">
        <v>2800000</v>
      </c>
      <c r="D60" s="21"/>
      <c r="E60" s="25">
        <v>22199064440</v>
      </c>
      <c r="F60" s="21"/>
      <c r="G60" s="25">
        <v>21615609680</v>
      </c>
      <c r="H60" s="21"/>
      <c r="I60" s="65">
        <f t="shared" si="0"/>
        <v>583454760</v>
      </c>
      <c r="J60" s="21"/>
      <c r="K60" s="41">
        <v>2800000</v>
      </c>
      <c r="L60" s="21"/>
      <c r="M60" s="25">
        <v>22199064440</v>
      </c>
      <c r="N60" s="21"/>
      <c r="O60" s="25">
        <v>14963459005</v>
      </c>
      <c r="P60" s="21"/>
      <c r="Q60" s="122">
        <f t="shared" si="1"/>
        <v>7235605435</v>
      </c>
      <c r="R60" s="122"/>
      <c r="AB60" s="72"/>
      <c r="AC60" s="17"/>
    </row>
    <row r="61" spans="1:29" ht="18.75" x14ac:dyDescent="0.2">
      <c r="A61" s="6" t="s">
        <v>21</v>
      </c>
      <c r="C61" s="41">
        <v>3321052</v>
      </c>
      <c r="D61" s="21"/>
      <c r="E61" s="25">
        <v>27977778475</v>
      </c>
      <c r="F61" s="21"/>
      <c r="G61" s="25">
        <v>20859755702</v>
      </c>
      <c r="H61" s="21"/>
      <c r="I61" s="65">
        <f t="shared" si="0"/>
        <v>7118022773</v>
      </c>
      <c r="J61" s="21"/>
      <c r="K61" s="41">
        <v>3321052</v>
      </c>
      <c r="L61" s="21"/>
      <c r="M61" s="25">
        <v>27977778475</v>
      </c>
      <c r="N61" s="21"/>
      <c r="O61" s="25">
        <v>25496277919</v>
      </c>
      <c r="P61" s="21"/>
      <c r="Q61" s="122">
        <f t="shared" si="1"/>
        <v>2481500556</v>
      </c>
      <c r="R61" s="122"/>
      <c r="AB61" s="72"/>
      <c r="AC61" s="17"/>
    </row>
    <row r="62" spans="1:29" ht="18.75" x14ac:dyDescent="0.2">
      <c r="A62" s="6" t="s">
        <v>110</v>
      </c>
      <c r="C62" s="41">
        <v>2400000</v>
      </c>
      <c r="D62" s="21"/>
      <c r="E62" s="25">
        <v>37055330880</v>
      </c>
      <c r="F62" s="21"/>
      <c r="G62" s="25">
        <v>35867582997</v>
      </c>
      <c r="H62" s="21"/>
      <c r="I62" s="65">
        <f t="shared" si="0"/>
        <v>1187747883</v>
      </c>
      <c r="J62" s="21"/>
      <c r="K62" s="41">
        <v>2400000</v>
      </c>
      <c r="L62" s="21"/>
      <c r="M62" s="25">
        <v>37055330880</v>
      </c>
      <c r="N62" s="21"/>
      <c r="O62" s="25">
        <v>35867582997</v>
      </c>
      <c r="P62" s="21"/>
      <c r="Q62" s="122">
        <f t="shared" si="1"/>
        <v>1187747883</v>
      </c>
      <c r="R62" s="122"/>
      <c r="AB62" s="72"/>
      <c r="AC62" s="17"/>
    </row>
    <row r="63" spans="1:29" ht="18.75" x14ac:dyDescent="0.2">
      <c r="A63" s="6" t="s">
        <v>101</v>
      </c>
      <c r="C63" s="41">
        <v>12000000</v>
      </c>
      <c r="D63" s="21"/>
      <c r="E63" s="25">
        <v>27731961960</v>
      </c>
      <c r="F63" s="21"/>
      <c r="G63" s="25">
        <v>20271282276</v>
      </c>
      <c r="H63" s="21"/>
      <c r="I63" s="65">
        <f t="shared" si="0"/>
        <v>7460679684</v>
      </c>
      <c r="J63" s="21"/>
      <c r="K63" s="41">
        <v>12000000</v>
      </c>
      <c r="L63" s="21"/>
      <c r="M63" s="25">
        <v>27731961960</v>
      </c>
      <c r="N63" s="21"/>
      <c r="O63" s="25">
        <v>19766018486</v>
      </c>
      <c r="P63" s="21"/>
      <c r="Q63" s="122">
        <f t="shared" si="1"/>
        <v>7965943474</v>
      </c>
      <c r="R63" s="122"/>
      <c r="AB63" s="72"/>
      <c r="AC63" s="17"/>
    </row>
    <row r="64" spans="1:29" ht="18.75" x14ac:dyDescent="0.2">
      <c r="A64" s="6" t="s">
        <v>45</v>
      </c>
      <c r="C64" s="41">
        <v>400000</v>
      </c>
      <c r="D64" s="21"/>
      <c r="E64" s="25">
        <v>2274282840</v>
      </c>
      <c r="F64" s="21"/>
      <c r="G64" s="25">
        <v>2159179520</v>
      </c>
      <c r="H64" s="21"/>
      <c r="I64" s="65">
        <f t="shared" si="0"/>
        <v>115103320</v>
      </c>
      <c r="J64" s="21"/>
      <c r="K64" s="41">
        <v>400000</v>
      </c>
      <c r="L64" s="21"/>
      <c r="M64" s="25">
        <v>2274282840</v>
      </c>
      <c r="N64" s="21"/>
      <c r="O64" s="25">
        <v>1538456946</v>
      </c>
      <c r="P64" s="21"/>
      <c r="Q64" s="122">
        <f t="shared" si="1"/>
        <v>735825894</v>
      </c>
      <c r="R64" s="122"/>
      <c r="AB64" s="72"/>
      <c r="AC64" s="17"/>
    </row>
    <row r="65" spans="1:29" ht="18.75" x14ac:dyDescent="0.2">
      <c r="A65" s="6" t="s">
        <v>65</v>
      </c>
      <c r="C65" s="41">
        <v>100000</v>
      </c>
      <c r="D65" s="21"/>
      <c r="E65" s="25">
        <v>2835907660</v>
      </c>
      <c r="F65" s="21"/>
      <c r="G65" s="25">
        <v>2614631450</v>
      </c>
      <c r="H65" s="21"/>
      <c r="I65" s="65">
        <f t="shared" si="0"/>
        <v>221276210</v>
      </c>
      <c r="J65" s="21"/>
      <c r="K65" s="41">
        <v>100000</v>
      </c>
      <c r="L65" s="21"/>
      <c r="M65" s="25">
        <v>2835907660</v>
      </c>
      <c r="N65" s="21"/>
      <c r="O65" s="25">
        <v>2999970681</v>
      </c>
      <c r="P65" s="21"/>
      <c r="Q65" s="122">
        <f t="shared" si="1"/>
        <v>-164063021</v>
      </c>
      <c r="R65" s="122"/>
      <c r="AB65" s="72"/>
      <c r="AC65" s="17"/>
    </row>
    <row r="66" spans="1:29" ht="18.75" x14ac:dyDescent="0.2">
      <c r="A66" s="6" t="s">
        <v>74</v>
      </c>
      <c r="C66" s="41">
        <v>600000</v>
      </c>
      <c r="D66" s="21"/>
      <c r="E66" s="25">
        <v>7525375680</v>
      </c>
      <c r="F66" s="21"/>
      <c r="G66" s="25">
        <v>7644448080</v>
      </c>
      <c r="H66" s="21"/>
      <c r="I66" s="65">
        <f t="shared" si="0"/>
        <v>-119072400</v>
      </c>
      <c r="J66" s="21"/>
      <c r="K66" s="41">
        <v>600000</v>
      </c>
      <c r="L66" s="21"/>
      <c r="M66" s="25">
        <v>7525375680</v>
      </c>
      <c r="N66" s="21"/>
      <c r="O66" s="25">
        <v>5566679469</v>
      </c>
      <c r="P66" s="21"/>
      <c r="Q66" s="122">
        <f t="shared" si="1"/>
        <v>1958696211</v>
      </c>
      <c r="R66" s="122"/>
      <c r="AB66" s="72"/>
      <c r="AC66" s="17"/>
    </row>
    <row r="67" spans="1:29" ht="18.75" x14ac:dyDescent="0.2">
      <c r="A67" s="6" t="s">
        <v>70</v>
      </c>
      <c r="C67" s="41">
        <v>1844082</v>
      </c>
      <c r="D67" s="21"/>
      <c r="E67" s="25">
        <v>32790504250</v>
      </c>
      <c r="F67" s="21"/>
      <c r="G67" s="25">
        <v>30503220193</v>
      </c>
      <c r="H67" s="21"/>
      <c r="I67" s="65">
        <f t="shared" si="0"/>
        <v>2287284057</v>
      </c>
      <c r="J67" s="21"/>
      <c r="K67" s="41">
        <v>1844082</v>
      </c>
      <c r="L67" s="21"/>
      <c r="M67" s="25">
        <v>32790504250</v>
      </c>
      <c r="N67" s="21"/>
      <c r="O67" s="25">
        <v>21028255149</v>
      </c>
      <c r="P67" s="21"/>
      <c r="Q67" s="122">
        <f t="shared" si="1"/>
        <v>11762249101</v>
      </c>
      <c r="R67" s="122"/>
      <c r="AB67" s="72"/>
      <c r="AC67" s="17"/>
    </row>
    <row r="68" spans="1:29" ht="18.75" x14ac:dyDescent="0.2">
      <c r="A68" s="6" t="s">
        <v>47</v>
      </c>
      <c r="C68" s="41">
        <v>900000</v>
      </c>
      <c r="D68" s="21"/>
      <c r="E68" s="25">
        <v>45009367200</v>
      </c>
      <c r="F68" s="21"/>
      <c r="G68" s="25">
        <v>38284753410</v>
      </c>
      <c r="H68" s="21"/>
      <c r="I68" s="65">
        <f t="shared" si="0"/>
        <v>6724613790</v>
      </c>
      <c r="J68" s="21"/>
      <c r="K68" s="41">
        <v>900000</v>
      </c>
      <c r="L68" s="21"/>
      <c r="M68" s="25">
        <v>45009367200</v>
      </c>
      <c r="N68" s="21"/>
      <c r="O68" s="25">
        <v>21626459741</v>
      </c>
      <c r="P68" s="21"/>
      <c r="Q68" s="122">
        <f t="shared" si="1"/>
        <v>23382907459</v>
      </c>
      <c r="R68" s="122"/>
      <c r="AB68" s="72"/>
      <c r="AC68" s="17"/>
    </row>
    <row r="69" spans="1:29" ht="18.75" x14ac:dyDescent="0.2">
      <c r="A69" s="6" t="s">
        <v>54</v>
      </c>
      <c r="C69" s="41">
        <v>500000</v>
      </c>
      <c r="D69" s="21"/>
      <c r="E69" s="25">
        <v>44781145100</v>
      </c>
      <c r="F69" s="21"/>
      <c r="G69" s="25">
        <v>34873329150</v>
      </c>
      <c r="H69" s="21"/>
      <c r="I69" s="65">
        <f t="shared" si="0"/>
        <v>9907815950</v>
      </c>
      <c r="J69" s="21"/>
      <c r="K69" s="41">
        <v>500000</v>
      </c>
      <c r="L69" s="21"/>
      <c r="M69" s="25">
        <v>44781145100</v>
      </c>
      <c r="N69" s="21"/>
      <c r="O69" s="25">
        <v>24037740752</v>
      </c>
      <c r="P69" s="21"/>
      <c r="Q69" s="122">
        <f t="shared" si="1"/>
        <v>20743404348</v>
      </c>
      <c r="R69" s="122"/>
      <c r="AB69" s="72"/>
      <c r="AC69" s="17"/>
    </row>
    <row r="70" spans="1:29" ht="18.75" x14ac:dyDescent="0.2">
      <c r="A70" s="6" t="s">
        <v>108</v>
      </c>
      <c r="C70" s="41">
        <v>3000000</v>
      </c>
      <c r="D70" s="21"/>
      <c r="E70" s="25">
        <v>20301844200</v>
      </c>
      <c r="F70" s="21"/>
      <c r="G70" s="25">
        <v>16253382600</v>
      </c>
      <c r="H70" s="21"/>
      <c r="I70" s="65">
        <f t="shared" si="0"/>
        <v>4048461600</v>
      </c>
      <c r="J70" s="21"/>
      <c r="K70" s="41">
        <v>3000000</v>
      </c>
      <c r="L70" s="21"/>
      <c r="M70" s="25">
        <v>20301844200</v>
      </c>
      <c r="N70" s="21"/>
      <c r="O70" s="25">
        <v>20926974300</v>
      </c>
      <c r="P70" s="21"/>
      <c r="Q70" s="122">
        <f t="shared" si="1"/>
        <v>-625130100</v>
      </c>
      <c r="R70" s="122"/>
      <c r="AB70" s="72"/>
      <c r="AC70" s="17"/>
    </row>
    <row r="71" spans="1:29" ht="18.75" x14ac:dyDescent="0.2">
      <c r="A71" s="6" t="s">
        <v>35</v>
      </c>
      <c r="C71" s="41">
        <v>3000000</v>
      </c>
      <c r="D71" s="21"/>
      <c r="E71" s="25">
        <v>6900245580</v>
      </c>
      <c r="F71" s="21"/>
      <c r="G71" s="25">
        <v>4214997371</v>
      </c>
      <c r="H71" s="21"/>
      <c r="I71" s="65">
        <f t="shared" si="0"/>
        <v>2685248209</v>
      </c>
      <c r="J71" s="21"/>
      <c r="K71" s="41">
        <v>3000000</v>
      </c>
      <c r="L71" s="21"/>
      <c r="M71" s="25">
        <v>6900245580</v>
      </c>
      <c r="N71" s="21"/>
      <c r="O71" s="25">
        <v>8317621757</v>
      </c>
      <c r="P71" s="21"/>
      <c r="Q71" s="122">
        <f t="shared" si="1"/>
        <v>-1417376177</v>
      </c>
      <c r="R71" s="122"/>
      <c r="AB71" s="72"/>
      <c r="AC71" s="17"/>
    </row>
    <row r="72" spans="1:29" ht="18.75" x14ac:dyDescent="0.2">
      <c r="A72" s="6" t="s">
        <v>79</v>
      </c>
      <c r="C72" s="41">
        <v>900000</v>
      </c>
      <c r="D72" s="21"/>
      <c r="E72" s="25">
        <v>12181106520</v>
      </c>
      <c r="F72" s="21"/>
      <c r="G72" s="25">
        <v>9153690750</v>
      </c>
      <c r="H72" s="21"/>
      <c r="I72" s="65">
        <f t="shared" si="0"/>
        <v>3027415770</v>
      </c>
      <c r="J72" s="21"/>
      <c r="K72" s="41">
        <v>900000</v>
      </c>
      <c r="L72" s="21"/>
      <c r="M72" s="25">
        <v>12181106520</v>
      </c>
      <c r="N72" s="21"/>
      <c r="O72" s="25">
        <v>7282348616</v>
      </c>
      <c r="P72" s="21"/>
      <c r="Q72" s="122">
        <f t="shared" si="1"/>
        <v>4898757904</v>
      </c>
      <c r="R72" s="122"/>
      <c r="AB72" s="72"/>
      <c r="AC72" s="17"/>
    </row>
    <row r="73" spans="1:29" ht="18.75" x14ac:dyDescent="0.2">
      <c r="A73" s="6" t="s">
        <v>28</v>
      </c>
      <c r="C73" s="41">
        <v>426720</v>
      </c>
      <c r="D73" s="21"/>
      <c r="E73" s="25">
        <v>982337774</v>
      </c>
      <c r="F73" s="21"/>
      <c r="G73" s="25">
        <v>915860605</v>
      </c>
      <c r="H73" s="21"/>
      <c r="I73" s="65">
        <f t="shared" ref="I73:I96" si="2">E73-G73</f>
        <v>66477169</v>
      </c>
      <c r="J73" s="21"/>
      <c r="K73" s="41">
        <v>426720</v>
      </c>
      <c r="L73" s="21"/>
      <c r="M73" s="25">
        <v>982337774</v>
      </c>
      <c r="N73" s="21"/>
      <c r="O73" s="25">
        <v>955662222</v>
      </c>
      <c r="P73" s="21"/>
      <c r="Q73" s="122">
        <f t="shared" ref="Q73:Q96" si="3">M73-O73</f>
        <v>26675552</v>
      </c>
      <c r="R73" s="122"/>
      <c r="AB73" s="72"/>
      <c r="AC73" s="17"/>
    </row>
    <row r="74" spans="1:29" ht="18.75" x14ac:dyDescent="0.2">
      <c r="A74" s="6" t="s">
        <v>31</v>
      </c>
      <c r="C74" s="41">
        <v>3000000</v>
      </c>
      <c r="D74" s="21"/>
      <c r="E74" s="25">
        <v>34173778800</v>
      </c>
      <c r="F74" s="21"/>
      <c r="G74" s="25">
        <v>29918238990</v>
      </c>
      <c r="H74" s="21"/>
      <c r="I74" s="65">
        <f t="shared" si="2"/>
        <v>4255539810</v>
      </c>
      <c r="J74" s="21"/>
      <c r="K74" s="41">
        <v>3000000</v>
      </c>
      <c r="L74" s="21"/>
      <c r="M74" s="25">
        <v>34173778800</v>
      </c>
      <c r="N74" s="21"/>
      <c r="O74" s="25">
        <v>16964594069</v>
      </c>
      <c r="P74" s="21"/>
      <c r="Q74" s="122">
        <f t="shared" si="3"/>
        <v>17209184731</v>
      </c>
      <c r="R74" s="122"/>
      <c r="AB74" s="72"/>
      <c r="AC74" s="17"/>
    </row>
    <row r="75" spans="1:29" ht="18.75" x14ac:dyDescent="0.2">
      <c r="A75" s="6" t="s">
        <v>42</v>
      </c>
      <c r="C75" s="41">
        <v>250000</v>
      </c>
      <c r="D75" s="21"/>
      <c r="E75" s="25">
        <v>49415046000</v>
      </c>
      <c r="F75" s="21"/>
      <c r="G75" s="25">
        <v>37681453250</v>
      </c>
      <c r="H75" s="21"/>
      <c r="I75" s="65">
        <f t="shared" si="2"/>
        <v>11733592750</v>
      </c>
      <c r="J75" s="21"/>
      <c r="K75" s="41">
        <v>250000</v>
      </c>
      <c r="L75" s="21"/>
      <c r="M75" s="25">
        <v>49415046000</v>
      </c>
      <c r="N75" s="21"/>
      <c r="O75" s="25">
        <v>24831556750</v>
      </c>
      <c r="P75" s="21"/>
      <c r="Q75" s="122">
        <f t="shared" si="3"/>
        <v>24583489250</v>
      </c>
      <c r="R75" s="122"/>
      <c r="AB75" s="72"/>
      <c r="AC75" s="17"/>
    </row>
    <row r="76" spans="1:29" ht="18.75" x14ac:dyDescent="0.2">
      <c r="A76" s="6" t="s">
        <v>95</v>
      </c>
      <c r="C76" s="41">
        <v>100000</v>
      </c>
      <c r="D76" s="21"/>
      <c r="E76" s="25">
        <v>4142727250</v>
      </c>
      <c r="F76" s="21"/>
      <c r="G76" s="25">
        <v>3551334330</v>
      </c>
      <c r="H76" s="21"/>
      <c r="I76" s="65">
        <f t="shared" si="2"/>
        <v>591392920</v>
      </c>
      <c r="J76" s="21"/>
      <c r="K76" s="41">
        <v>100000</v>
      </c>
      <c r="L76" s="21"/>
      <c r="M76" s="25">
        <v>4142727250</v>
      </c>
      <c r="N76" s="21"/>
      <c r="O76" s="25">
        <v>2149711609</v>
      </c>
      <c r="P76" s="21"/>
      <c r="Q76" s="122">
        <f t="shared" si="3"/>
        <v>1993015641</v>
      </c>
      <c r="R76" s="122"/>
      <c r="AB76" s="72"/>
      <c r="AC76" s="17"/>
    </row>
    <row r="77" spans="1:29" ht="18.75" x14ac:dyDescent="0.2">
      <c r="A77" s="6" t="s">
        <v>102</v>
      </c>
      <c r="C77" s="41">
        <v>200000</v>
      </c>
      <c r="D77" s="21"/>
      <c r="E77" s="25">
        <v>2347710820</v>
      </c>
      <c r="F77" s="21"/>
      <c r="G77" s="25">
        <v>1619384640</v>
      </c>
      <c r="H77" s="21"/>
      <c r="I77" s="65">
        <f t="shared" si="2"/>
        <v>728326180</v>
      </c>
      <c r="J77" s="21"/>
      <c r="K77" s="41">
        <v>200000</v>
      </c>
      <c r="L77" s="21"/>
      <c r="M77" s="25">
        <v>2347710820</v>
      </c>
      <c r="N77" s="21"/>
      <c r="O77" s="25">
        <v>1696473642</v>
      </c>
      <c r="P77" s="21"/>
      <c r="Q77" s="122">
        <f t="shared" si="3"/>
        <v>651237178</v>
      </c>
      <c r="R77" s="122"/>
      <c r="AB77" s="72"/>
      <c r="AC77" s="17"/>
    </row>
    <row r="78" spans="1:29" ht="18.75" x14ac:dyDescent="0.2">
      <c r="A78" s="6" t="s">
        <v>25</v>
      </c>
      <c r="C78" s="41">
        <v>34290521</v>
      </c>
      <c r="D78" s="21"/>
      <c r="E78" s="25">
        <v>30793037021</v>
      </c>
      <c r="F78" s="21"/>
      <c r="G78" s="25">
        <v>21640189553</v>
      </c>
      <c r="H78" s="21"/>
      <c r="I78" s="65">
        <f t="shared" si="2"/>
        <v>9152847468</v>
      </c>
      <c r="J78" s="21"/>
      <c r="K78" s="41">
        <v>34290521</v>
      </c>
      <c r="L78" s="21"/>
      <c r="M78" s="25">
        <v>30793037021</v>
      </c>
      <c r="N78" s="21"/>
      <c r="O78" s="25">
        <v>22694978690</v>
      </c>
      <c r="P78" s="21"/>
      <c r="Q78" s="122">
        <f t="shared" si="3"/>
        <v>8098058331</v>
      </c>
      <c r="R78" s="122"/>
      <c r="AB78" s="72"/>
      <c r="AC78" s="17"/>
    </row>
    <row r="79" spans="1:29" ht="18.75" x14ac:dyDescent="0.2">
      <c r="A79" s="6" t="s">
        <v>58</v>
      </c>
      <c r="C79" s="41">
        <v>870000</v>
      </c>
      <c r="D79" s="21"/>
      <c r="E79" s="25">
        <v>22747293615</v>
      </c>
      <c r="F79" s="21"/>
      <c r="G79" s="25">
        <v>17964750669</v>
      </c>
      <c r="H79" s="21"/>
      <c r="I79" s="65">
        <f t="shared" si="2"/>
        <v>4782542946</v>
      </c>
      <c r="J79" s="21"/>
      <c r="K79" s="41">
        <v>870000</v>
      </c>
      <c r="L79" s="21"/>
      <c r="M79" s="25">
        <v>22747293615</v>
      </c>
      <c r="N79" s="21"/>
      <c r="O79" s="25">
        <v>16102663168</v>
      </c>
      <c r="P79" s="21"/>
      <c r="Q79" s="122">
        <f t="shared" si="3"/>
        <v>6644630447</v>
      </c>
      <c r="R79" s="122"/>
      <c r="AB79" s="72"/>
      <c r="AC79" s="17"/>
    </row>
    <row r="80" spans="1:29" ht="18.75" x14ac:dyDescent="0.2">
      <c r="A80" s="6" t="s">
        <v>29</v>
      </c>
      <c r="C80" s="41">
        <v>1891700</v>
      </c>
      <c r="D80" s="21"/>
      <c r="E80" s="25">
        <v>4187759141</v>
      </c>
      <c r="F80" s="21"/>
      <c r="G80" s="25">
        <v>3585217373</v>
      </c>
      <c r="H80" s="21"/>
      <c r="I80" s="65">
        <f t="shared" si="2"/>
        <v>602541768</v>
      </c>
      <c r="J80" s="21"/>
      <c r="K80" s="41">
        <v>1891700</v>
      </c>
      <c r="L80" s="21"/>
      <c r="M80" s="25">
        <v>4187759141</v>
      </c>
      <c r="N80" s="21"/>
      <c r="O80" s="25">
        <v>5895899356</v>
      </c>
      <c r="P80" s="21"/>
      <c r="Q80" s="122">
        <f t="shared" si="3"/>
        <v>-1708140215</v>
      </c>
      <c r="R80" s="122"/>
      <c r="AB80" s="72"/>
      <c r="AC80" s="17"/>
    </row>
    <row r="81" spans="1:29" ht="18.75" x14ac:dyDescent="0.2">
      <c r="A81" s="6" t="s">
        <v>24</v>
      </c>
      <c r="C81" s="41">
        <v>1600000</v>
      </c>
      <c r="D81" s="21"/>
      <c r="E81" s="25">
        <v>5112175040</v>
      </c>
      <c r="F81" s="21"/>
      <c r="G81" s="25">
        <v>3791265216</v>
      </c>
      <c r="H81" s="21"/>
      <c r="I81" s="65">
        <f t="shared" si="2"/>
        <v>1320909824</v>
      </c>
      <c r="J81" s="21"/>
      <c r="K81" s="41">
        <v>1600000</v>
      </c>
      <c r="L81" s="21"/>
      <c r="M81" s="25">
        <v>5112175040</v>
      </c>
      <c r="N81" s="21"/>
      <c r="O81" s="25">
        <v>4225627133</v>
      </c>
      <c r="P81" s="21"/>
      <c r="Q81" s="122">
        <f t="shared" si="3"/>
        <v>886547907</v>
      </c>
      <c r="R81" s="122"/>
      <c r="AB81" s="72"/>
      <c r="AC81" s="17"/>
    </row>
    <row r="82" spans="1:29" ht="18.75" x14ac:dyDescent="0.2">
      <c r="A82" s="6" t="s">
        <v>104</v>
      </c>
      <c r="C82" s="41">
        <v>1320000</v>
      </c>
      <c r="D82" s="21"/>
      <c r="E82" s="25">
        <v>17629859544</v>
      </c>
      <c r="F82" s="21"/>
      <c r="G82" s="25">
        <v>12469261728</v>
      </c>
      <c r="H82" s="21"/>
      <c r="I82" s="65">
        <f t="shared" si="2"/>
        <v>5160597816</v>
      </c>
      <c r="J82" s="21"/>
      <c r="K82" s="41">
        <v>1320000</v>
      </c>
      <c r="L82" s="21"/>
      <c r="M82" s="25">
        <v>17629859544</v>
      </c>
      <c r="N82" s="21"/>
      <c r="O82" s="25">
        <v>10142445903</v>
      </c>
      <c r="P82" s="21"/>
      <c r="Q82" s="122">
        <f t="shared" si="3"/>
        <v>7487413641</v>
      </c>
      <c r="R82" s="122"/>
      <c r="AB82" s="72"/>
      <c r="AC82" s="17"/>
    </row>
    <row r="83" spans="1:29" s="62" customFormat="1" ht="18.75" x14ac:dyDescent="0.2">
      <c r="A83" s="40" t="s">
        <v>32</v>
      </c>
      <c r="C83" s="41">
        <v>1900000</v>
      </c>
      <c r="D83" s="75"/>
      <c r="E83" s="25">
        <v>22963112340</v>
      </c>
      <c r="F83" s="75"/>
      <c r="G83" s="25">
        <v>20889268040</v>
      </c>
      <c r="H83" s="75"/>
      <c r="I83" s="65">
        <f t="shared" si="2"/>
        <v>2073844300</v>
      </c>
      <c r="J83" s="75"/>
      <c r="K83" s="41">
        <v>1900000</v>
      </c>
      <c r="L83" s="75"/>
      <c r="M83" s="25">
        <v>22963112340</v>
      </c>
      <c r="N83" s="75"/>
      <c r="O83" s="25">
        <v>15918293600</v>
      </c>
      <c r="P83" s="75"/>
      <c r="Q83" s="122">
        <f t="shared" si="3"/>
        <v>7044818740</v>
      </c>
      <c r="R83" s="122"/>
      <c r="AB83" s="72"/>
      <c r="AC83" s="17"/>
    </row>
    <row r="84" spans="1:29" ht="18.75" x14ac:dyDescent="0.2">
      <c r="A84" s="6" t="s">
        <v>64</v>
      </c>
      <c r="C84" s="41">
        <v>21948</v>
      </c>
      <c r="D84" s="21"/>
      <c r="E84" s="25">
        <v>1148154188</v>
      </c>
      <c r="F84" s="21"/>
      <c r="G84" s="25">
        <v>1074107825</v>
      </c>
      <c r="H84" s="21"/>
      <c r="I84" s="65">
        <f t="shared" si="2"/>
        <v>74046363</v>
      </c>
      <c r="J84" s="21"/>
      <c r="K84" s="41">
        <v>21948</v>
      </c>
      <c r="L84" s="21"/>
      <c r="M84" s="25">
        <v>1148154188</v>
      </c>
      <c r="N84" s="21"/>
      <c r="O84" s="25">
        <v>835417203</v>
      </c>
      <c r="P84" s="21"/>
      <c r="Q84" s="122">
        <f t="shared" si="3"/>
        <v>312736985</v>
      </c>
      <c r="R84" s="122"/>
      <c r="AB84" s="72"/>
      <c r="AC84" s="17"/>
    </row>
    <row r="85" spans="1:29" ht="18.75" x14ac:dyDescent="0.2">
      <c r="A85" s="6" t="s">
        <v>92</v>
      </c>
      <c r="C85" s="41">
        <v>4114285</v>
      </c>
      <c r="D85" s="21"/>
      <c r="E85" s="25">
        <v>78301996645</v>
      </c>
      <c r="F85" s="21"/>
      <c r="G85" s="25">
        <v>60935124320</v>
      </c>
      <c r="H85" s="21"/>
      <c r="I85" s="65">
        <f t="shared" si="2"/>
        <v>17366872325</v>
      </c>
      <c r="J85" s="21"/>
      <c r="K85" s="41">
        <v>4114285</v>
      </c>
      <c r="L85" s="21"/>
      <c r="M85" s="25">
        <v>78301996645</v>
      </c>
      <c r="N85" s="21"/>
      <c r="O85" s="25">
        <v>43234645117</v>
      </c>
      <c r="P85" s="21"/>
      <c r="Q85" s="122">
        <f t="shared" si="3"/>
        <v>35067351528</v>
      </c>
      <c r="R85" s="122"/>
      <c r="AB85" s="72"/>
      <c r="AC85" s="17"/>
    </row>
    <row r="86" spans="1:29" ht="18.75" x14ac:dyDescent="0.2">
      <c r="A86" s="6" t="s">
        <v>18</v>
      </c>
      <c r="C86" s="41">
        <v>2400000</v>
      </c>
      <c r="D86" s="21"/>
      <c r="E86" s="25">
        <v>40389358080</v>
      </c>
      <c r="F86" s="21"/>
      <c r="G86" s="25">
        <v>38239108992</v>
      </c>
      <c r="H86" s="21"/>
      <c r="I86" s="65">
        <f t="shared" si="2"/>
        <v>2150249088</v>
      </c>
      <c r="J86" s="21"/>
      <c r="K86" s="41">
        <v>2400000</v>
      </c>
      <c r="L86" s="21"/>
      <c r="M86" s="25">
        <v>40389358080</v>
      </c>
      <c r="N86" s="21"/>
      <c r="O86" s="25">
        <v>17511580962</v>
      </c>
      <c r="P86" s="21"/>
      <c r="Q86" s="122">
        <f t="shared" si="3"/>
        <v>22877777118</v>
      </c>
      <c r="R86" s="122"/>
      <c r="AB86" s="72"/>
      <c r="AC86" s="17"/>
    </row>
    <row r="87" spans="1:29" ht="18.75" x14ac:dyDescent="0.2">
      <c r="A87" s="6" t="s">
        <v>52</v>
      </c>
      <c r="C87" s="41">
        <v>3193393</v>
      </c>
      <c r="D87" s="21"/>
      <c r="E87" s="25">
        <v>19043935513</v>
      </c>
      <c r="F87" s="21"/>
      <c r="G87" s="25">
        <v>17301147678</v>
      </c>
      <c r="H87" s="21"/>
      <c r="I87" s="65">
        <f t="shared" si="2"/>
        <v>1742787835</v>
      </c>
      <c r="J87" s="21"/>
      <c r="K87" s="41">
        <v>3193393</v>
      </c>
      <c r="L87" s="21"/>
      <c r="M87" s="25">
        <v>19043935513</v>
      </c>
      <c r="N87" s="21"/>
      <c r="O87" s="25">
        <v>12176407509</v>
      </c>
      <c r="P87" s="21"/>
      <c r="Q87" s="122">
        <f t="shared" si="3"/>
        <v>6867528004</v>
      </c>
      <c r="R87" s="122"/>
      <c r="AB87" s="72"/>
      <c r="AC87" s="17"/>
    </row>
    <row r="88" spans="1:29" ht="18.75" x14ac:dyDescent="0.2">
      <c r="A88" s="6" t="s">
        <v>27</v>
      </c>
      <c r="C88" s="41">
        <v>21674445</v>
      </c>
      <c r="D88" s="21"/>
      <c r="E88" s="25">
        <v>73123465236</v>
      </c>
      <c r="F88" s="21"/>
      <c r="G88" s="25">
        <v>58326716976</v>
      </c>
      <c r="H88" s="21"/>
      <c r="I88" s="65">
        <f t="shared" si="2"/>
        <v>14796748260</v>
      </c>
      <c r="J88" s="21"/>
      <c r="K88" s="41">
        <v>21674445</v>
      </c>
      <c r="L88" s="21"/>
      <c r="M88" s="25">
        <v>73123465236</v>
      </c>
      <c r="N88" s="21"/>
      <c r="O88" s="25">
        <v>38457590289</v>
      </c>
      <c r="P88" s="21"/>
      <c r="Q88" s="122">
        <f t="shared" si="3"/>
        <v>34665874947</v>
      </c>
      <c r="R88" s="122"/>
      <c r="AB88" s="72"/>
      <c r="AC88" s="17"/>
    </row>
    <row r="89" spans="1:29" ht="18.75" x14ac:dyDescent="0.2">
      <c r="A89" s="6" t="s">
        <v>50</v>
      </c>
      <c r="C89" s="41">
        <v>617383</v>
      </c>
      <c r="D89" s="21"/>
      <c r="E89" s="25">
        <v>612610629</v>
      </c>
      <c r="F89" s="21"/>
      <c r="G89" s="25">
        <v>612610629</v>
      </c>
      <c r="H89" s="21"/>
      <c r="I89" s="43">
        <f t="shared" si="2"/>
        <v>0</v>
      </c>
      <c r="J89" s="21"/>
      <c r="K89" s="41">
        <v>617383</v>
      </c>
      <c r="L89" s="21"/>
      <c r="M89" s="25">
        <v>612610629</v>
      </c>
      <c r="N89" s="21"/>
      <c r="O89" s="25">
        <v>612610629</v>
      </c>
      <c r="P89" s="21"/>
      <c r="Q89" s="122">
        <f t="shared" si="3"/>
        <v>0</v>
      </c>
      <c r="R89" s="122"/>
      <c r="AB89" s="72"/>
      <c r="AC89" s="17"/>
    </row>
    <row r="90" spans="1:29" ht="18.75" x14ac:dyDescent="0.2">
      <c r="A90" s="6" t="s">
        <v>77</v>
      </c>
      <c r="C90" s="41">
        <v>197332</v>
      </c>
      <c r="D90" s="21"/>
      <c r="E90" s="25">
        <v>4540755602</v>
      </c>
      <c r="F90" s="21"/>
      <c r="G90" s="25">
        <v>3951368600</v>
      </c>
      <c r="H90" s="21"/>
      <c r="I90" s="65">
        <f t="shared" si="2"/>
        <v>589387002</v>
      </c>
      <c r="J90" s="21"/>
      <c r="K90" s="41">
        <v>197332</v>
      </c>
      <c r="L90" s="21"/>
      <c r="M90" s="25">
        <v>4540755602</v>
      </c>
      <c r="N90" s="21"/>
      <c r="O90" s="25">
        <v>5740222311</v>
      </c>
      <c r="P90" s="21"/>
      <c r="Q90" s="122">
        <f t="shared" si="3"/>
        <v>-1199466709</v>
      </c>
      <c r="R90" s="122"/>
      <c r="AB90" s="72"/>
      <c r="AC90" s="17"/>
    </row>
    <row r="91" spans="1:29" ht="18.75" x14ac:dyDescent="0.2">
      <c r="A91" s="6" t="s">
        <v>111</v>
      </c>
      <c r="C91" s="41">
        <v>800000</v>
      </c>
      <c r="D91" s="21"/>
      <c r="E91" s="25">
        <v>12320024320</v>
      </c>
      <c r="F91" s="21"/>
      <c r="G91" s="25">
        <v>10620217033</v>
      </c>
      <c r="H91" s="21"/>
      <c r="I91" s="65">
        <f t="shared" si="2"/>
        <v>1699807287</v>
      </c>
      <c r="J91" s="21"/>
      <c r="K91" s="41">
        <v>800000</v>
      </c>
      <c r="L91" s="21"/>
      <c r="M91" s="25">
        <v>12320024320</v>
      </c>
      <c r="N91" s="21"/>
      <c r="O91" s="25">
        <v>10620217033</v>
      </c>
      <c r="P91" s="21"/>
      <c r="Q91" s="122">
        <f t="shared" si="3"/>
        <v>1699807287</v>
      </c>
      <c r="R91" s="122"/>
      <c r="AB91" s="72"/>
      <c r="AC91" s="17"/>
    </row>
    <row r="92" spans="1:29" ht="18.75" x14ac:dyDescent="0.2">
      <c r="A92" s="6" t="s">
        <v>26</v>
      </c>
      <c r="C92" s="41">
        <v>15000000</v>
      </c>
      <c r="D92" s="21"/>
      <c r="E92" s="25">
        <v>20197655850</v>
      </c>
      <c r="F92" s="21"/>
      <c r="G92" s="25">
        <v>17970685997</v>
      </c>
      <c r="H92" s="21"/>
      <c r="I92" s="65">
        <f t="shared" si="2"/>
        <v>2226969853</v>
      </c>
      <c r="J92" s="21"/>
      <c r="K92" s="41">
        <v>15000000</v>
      </c>
      <c r="L92" s="21"/>
      <c r="M92" s="25">
        <v>20197655850</v>
      </c>
      <c r="N92" s="21"/>
      <c r="O92" s="25">
        <v>15569764150</v>
      </c>
      <c r="P92" s="21"/>
      <c r="Q92" s="122">
        <f t="shared" si="3"/>
        <v>4627891700</v>
      </c>
      <c r="R92" s="122"/>
      <c r="AB92" s="72"/>
      <c r="AC92" s="17"/>
    </row>
    <row r="93" spans="1:29" ht="18.75" x14ac:dyDescent="0.2">
      <c r="A93" s="6" t="s">
        <v>97</v>
      </c>
      <c r="C93" s="41">
        <v>257500</v>
      </c>
      <c r="D93" s="21"/>
      <c r="E93" s="25">
        <v>4412649496</v>
      </c>
      <c r="F93" s="21"/>
      <c r="G93" s="25">
        <v>3380391015</v>
      </c>
      <c r="H93" s="21"/>
      <c r="I93" s="65">
        <f t="shared" si="2"/>
        <v>1032258481</v>
      </c>
      <c r="J93" s="21"/>
      <c r="K93" s="41">
        <v>257500</v>
      </c>
      <c r="L93" s="21"/>
      <c r="M93" s="25">
        <v>4412649496</v>
      </c>
      <c r="N93" s="21"/>
      <c r="O93" s="25">
        <v>5176623060</v>
      </c>
      <c r="P93" s="21"/>
      <c r="Q93" s="122">
        <f t="shared" si="3"/>
        <v>-763973564</v>
      </c>
      <c r="R93" s="122"/>
      <c r="AB93" s="72"/>
      <c r="AC93" s="17"/>
    </row>
    <row r="94" spans="1:29" ht="18.75" x14ac:dyDescent="0.2">
      <c r="A94" s="6" t="s">
        <v>107</v>
      </c>
      <c r="C94" s="41">
        <v>219000</v>
      </c>
      <c r="D94" s="21"/>
      <c r="E94" s="25">
        <v>5975946075</v>
      </c>
      <c r="F94" s="21"/>
      <c r="G94" s="25">
        <v>5917273149</v>
      </c>
      <c r="H94" s="21"/>
      <c r="I94" s="65">
        <f t="shared" si="2"/>
        <v>58672926</v>
      </c>
      <c r="J94" s="21"/>
      <c r="K94" s="41">
        <v>219000</v>
      </c>
      <c r="L94" s="21"/>
      <c r="M94" s="25">
        <v>5975946075</v>
      </c>
      <c r="N94" s="21"/>
      <c r="O94" s="25">
        <v>5305029506</v>
      </c>
      <c r="P94" s="21"/>
      <c r="Q94" s="122">
        <f t="shared" si="3"/>
        <v>670916569</v>
      </c>
      <c r="R94" s="122"/>
      <c r="AB94" s="72"/>
      <c r="AC94" s="17"/>
    </row>
    <row r="95" spans="1:29" ht="18.75" x14ac:dyDescent="0.2">
      <c r="A95" s="6" t="s">
        <v>62</v>
      </c>
      <c r="C95" s="41">
        <v>1000000</v>
      </c>
      <c r="D95" s="21"/>
      <c r="E95" s="25">
        <v>2566010220</v>
      </c>
      <c r="F95" s="21"/>
      <c r="G95" s="25">
        <v>2293135970</v>
      </c>
      <c r="H95" s="21"/>
      <c r="I95" s="65">
        <f t="shared" si="2"/>
        <v>272874250</v>
      </c>
      <c r="J95" s="21"/>
      <c r="K95" s="41">
        <v>1000000</v>
      </c>
      <c r="L95" s="21"/>
      <c r="M95" s="25">
        <v>2566010220</v>
      </c>
      <c r="N95" s="21"/>
      <c r="O95" s="25">
        <v>4559480650</v>
      </c>
      <c r="P95" s="21"/>
      <c r="Q95" s="122">
        <f t="shared" si="3"/>
        <v>-1993470430</v>
      </c>
      <c r="R95" s="122"/>
      <c r="AB95" s="72"/>
      <c r="AC95" s="17"/>
    </row>
    <row r="96" spans="1:29" ht="18.75" x14ac:dyDescent="0.2">
      <c r="A96" s="42" t="s">
        <v>57</v>
      </c>
      <c r="C96" s="43">
        <v>435000</v>
      </c>
      <c r="D96" s="21"/>
      <c r="E96" s="31">
        <v>3011966126</v>
      </c>
      <c r="F96" s="21"/>
      <c r="G96" s="31">
        <v>3011966126</v>
      </c>
      <c r="H96" s="21"/>
      <c r="I96" s="43">
        <f t="shared" si="2"/>
        <v>0</v>
      </c>
      <c r="J96" s="21"/>
      <c r="K96" s="43">
        <v>435000</v>
      </c>
      <c r="L96" s="21"/>
      <c r="M96" s="31">
        <v>3011966126</v>
      </c>
      <c r="N96" s="21"/>
      <c r="O96" s="31">
        <v>2879027070</v>
      </c>
      <c r="P96" s="21"/>
      <c r="Q96" s="122">
        <f t="shared" si="3"/>
        <v>132939056</v>
      </c>
      <c r="R96" s="122"/>
      <c r="AB96" s="72"/>
      <c r="AC96" s="17"/>
    </row>
    <row r="97" spans="1:27" s="11" customFormat="1" ht="21.75" thickBot="1" x14ac:dyDescent="0.25">
      <c r="A97" s="39"/>
      <c r="C97" s="34"/>
      <c r="D97" s="33"/>
      <c r="E97" s="35">
        <f>SUM(E8:E96)</f>
        <v>1719041412086</v>
      </c>
      <c r="F97" s="33"/>
      <c r="G97" s="35">
        <f>SUM(G8:G96)</f>
        <v>1444889357353</v>
      </c>
      <c r="H97" s="33"/>
      <c r="I97" s="66">
        <f>SUM(I8:I96)</f>
        <v>274152054733</v>
      </c>
      <c r="J97" s="33"/>
      <c r="K97" s="34"/>
      <c r="L97" s="33"/>
      <c r="M97" s="35">
        <f>SUM(M8:M96)</f>
        <v>1719041412086</v>
      </c>
      <c r="N97" s="33"/>
      <c r="O97" s="35">
        <f>SUM(O8:O96)</f>
        <v>1113024684223</v>
      </c>
      <c r="P97" s="33"/>
      <c r="Q97" s="124">
        <f>SUM(Q8:R96)</f>
        <v>606016727863</v>
      </c>
      <c r="R97" s="124"/>
    </row>
    <row r="98" spans="1:27" ht="13.5" thickTop="1" x14ac:dyDescent="0.2"/>
    <row r="100" spans="1:27" x14ac:dyDescent="0.2">
      <c r="I100" s="18"/>
    </row>
    <row r="101" spans="1:27" x14ac:dyDescent="0.2">
      <c r="I101" s="18"/>
    </row>
    <row r="102" spans="1:27" x14ac:dyDescent="0.2">
      <c r="G102" s="18"/>
      <c r="I102" s="54"/>
      <c r="J102" s="86"/>
      <c r="K102" s="89"/>
      <c r="L102" s="86"/>
      <c r="M102" s="86"/>
      <c r="N102" s="86"/>
      <c r="O102" s="86"/>
      <c r="P102" s="86"/>
      <c r="Q102" s="54">
        <v>588956602419</v>
      </c>
    </row>
    <row r="103" spans="1:27" x14ac:dyDescent="0.2">
      <c r="I103" s="54">
        <v>273476937990</v>
      </c>
      <c r="J103" s="86"/>
      <c r="K103" s="89"/>
      <c r="L103" s="86"/>
      <c r="M103" s="86"/>
      <c r="N103" s="86"/>
      <c r="O103" s="86"/>
      <c r="P103" s="86"/>
      <c r="Q103" s="54">
        <v>17060125444</v>
      </c>
    </row>
    <row r="104" spans="1:27" x14ac:dyDescent="0.2">
      <c r="I104" s="54">
        <v>1742787835</v>
      </c>
      <c r="J104" s="86"/>
      <c r="K104" s="89"/>
      <c r="L104" s="86"/>
      <c r="M104" s="86"/>
      <c r="N104" s="86"/>
      <c r="O104" s="86"/>
      <c r="P104" s="86"/>
      <c r="Q104" s="54">
        <f>SUM(Q102:Q103)</f>
        <v>606016727863</v>
      </c>
    </row>
    <row r="105" spans="1:27" x14ac:dyDescent="0.2">
      <c r="I105" s="54">
        <f>SUM(I103:I104)</f>
        <v>275219725825</v>
      </c>
      <c r="J105" s="86"/>
      <c r="K105" s="89"/>
      <c r="L105" s="86"/>
      <c r="M105" s="86"/>
      <c r="N105" s="86"/>
      <c r="O105" s="86"/>
      <c r="P105" s="86"/>
      <c r="Q105" s="54">
        <f>Q104-Q97</f>
        <v>0</v>
      </c>
    </row>
    <row r="106" spans="1:27" x14ac:dyDescent="0.2">
      <c r="I106" s="54">
        <f>I105-I97</f>
        <v>1067671092</v>
      </c>
      <c r="J106" s="86"/>
      <c r="K106" s="89"/>
      <c r="L106" s="86"/>
      <c r="M106" s="86"/>
      <c r="N106" s="86"/>
      <c r="O106" s="86"/>
      <c r="P106" s="86"/>
      <c r="Q106" s="86"/>
    </row>
    <row r="107" spans="1:27" x14ac:dyDescent="0.2">
      <c r="I107" s="86"/>
      <c r="J107" s="86"/>
      <c r="K107" s="89"/>
      <c r="L107" s="86"/>
      <c r="M107" s="86"/>
      <c r="N107" s="86"/>
      <c r="O107" s="86"/>
      <c r="P107" s="86"/>
      <c r="Q107" s="86"/>
      <c r="AA107" s="18"/>
    </row>
    <row r="108" spans="1:27" x14ac:dyDescent="0.2">
      <c r="I108" s="86"/>
      <c r="J108" s="86"/>
      <c r="K108" s="89"/>
      <c r="L108" s="86"/>
      <c r="M108" s="86"/>
      <c r="N108" s="86"/>
      <c r="O108" s="86"/>
      <c r="P108" s="86"/>
      <c r="Q108" s="86"/>
    </row>
    <row r="109" spans="1:27" x14ac:dyDescent="0.2">
      <c r="I109" s="54"/>
      <c r="J109" s="86"/>
      <c r="K109" s="89"/>
      <c r="L109" s="86"/>
      <c r="M109" s="86"/>
      <c r="N109" s="86"/>
      <c r="O109" s="86"/>
      <c r="P109" s="86"/>
      <c r="Q109" s="86"/>
    </row>
    <row r="110" spans="1:27" x14ac:dyDescent="0.2">
      <c r="G110" s="18"/>
      <c r="I110" s="54"/>
      <c r="J110" s="86"/>
      <c r="K110" s="89"/>
      <c r="L110" s="86"/>
      <c r="M110" s="86"/>
      <c r="N110" s="86"/>
      <c r="O110" s="87"/>
      <c r="P110" s="86"/>
      <c r="Q110" s="86"/>
    </row>
    <row r="111" spans="1:27" x14ac:dyDescent="0.2">
      <c r="I111" s="54"/>
      <c r="J111" s="86"/>
      <c r="K111" s="89"/>
      <c r="L111" s="86"/>
      <c r="M111" s="86"/>
      <c r="N111" s="86"/>
      <c r="O111" s="86"/>
      <c r="P111" s="86"/>
      <c r="Q111" s="86"/>
    </row>
    <row r="112" spans="1:27" x14ac:dyDescent="0.2">
      <c r="I112" s="54"/>
      <c r="J112" s="86"/>
      <c r="K112" s="89"/>
      <c r="L112" s="86"/>
      <c r="M112" s="86"/>
      <c r="N112" s="86"/>
      <c r="O112" s="86"/>
      <c r="P112" s="86"/>
      <c r="Q112" s="86"/>
    </row>
    <row r="113" spans="9:9" x14ac:dyDescent="0.2">
      <c r="I113" s="18"/>
    </row>
    <row r="114" spans="9:9" x14ac:dyDescent="0.2">
      <c r="I114" s="18"/>
    </row>
  </sheetData>
  <sortState xmlns:xlrd2="http://schemas.microsoft.com/office/spreadsheetml/2017/richdata2" ref="AB8:AC96">
    <sortCondition descending="1" ref="AC8:AC96"/>
  </sortState>
  <mergeCells count="97">
    <mergeCell ref="Q7:R7"/>
    <mergeCell ref="A1:Q1"/>
    <mergeCell ref="A2:R2"/>
    <mergeCell ref="A3:R3"/>
    <mergeCell ref="A5:R5"/>
    <mergeCell ref="C6:I6"/>
    <mergeCell ref="K6:R6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Mohadeseh Salemi</dc:creator>
  <dc:description/>
  <cp:lastModifiedBy>Shiva Ghorbani</cp:lastModifiedBy>
  <dcterms:created xsi:type="dcterms:W3CDTF">2026-08-26T11:22:01Z</dcterms:created>
  <dcterms:modified xsi:type="dcterms:W3CDTF">2026-08-31T11:57:52Z</dcterms:modified>
</cp:coreProperties>
</file>